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arameters" sheetId="2" state="visible" r:id="rId4"/>
    <sheet name="Trajectories" sheetId="3" state="visible" r:id="rId5"/>
    <sheet name="Reference_Valu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<sst xmlns="http://schemas.openxmlformats.org/spreadsheetml/2006/main" count="109" uniqueCount="82">
  <si>
    <t xml:space="preserve">DCT Laboratory — Volume I, Chapter 1: Introduction to Dynamic Corporate Transformation</t>
  </si>
  <si>
    <t xml:space="preserve">Seed 26101 · Companion to the chapter, the Python notebook DCT_V1_Ch01_Lab.ipynb, and AXIOM Module AXIOM-01.</t>
  </si>
  <si>
    <t xml:space="preserve">The Meridian Group's three board options — Digital, Restructuring, Turnaround — as trajectories from one</t>
  </si>
  <si>
    <t xml:space="preserve">initial state x0. The 'Trajectories' tab computes every path with LIVE formulas from the parameters on the</t>
  </si>
  <si>
    <t xml:space="preserve">'Parameters' tab; change a parameter and the whole workbook, including the Checks tab, recalculates.</t>
  </si>
  <si>
    <t xml:space="preserve">LEGEND — Cells shaded pale gold on the Parameters tab are the input cells you may edit.</t>
  </si>
  <si>
    <t xml:space="preserve">Everything else is formula-driven. The Checks tab compares this workbook's numbers to the canonical</t>
  </si>
  <si>
    <t xml:space="preserve">engine values (seed 26101); with the shipped parameters, every check reads PASS.</t>
  </si>
  <si>
    <t xml:space="preserve">Model form (book Examples 1.1–1.3): x(t) = x_inf + (x0 − x_inf)·exp(−k·t)  [relaxation]</t>
  </si>
  <si>
    <t xml:space="preserve">plus, where marked, a trough term −D·(t/tau)·exp(1 − t/tau) and/or a jump +J·[t ≥ t_jump].</t>
  </si>
  <si>
    <t xml:space="preserve">Assumption: parameters are illustrative calibrations chosen for the chapter's laboratory; they are not</t>
  </si>
  <si>
    <t xml:space="preserve">estimates of any real enterprise. Source: DCT Vol. I, Ch. 1, Examples 1.1–1.3 (author's teaching values).</t>
  </si>
  <si>
    <t xml:space="preserve">Meridian initial state x0</t>
  </si>
  <si>
    <t xml:space="preserve">Coordinate</t>
  </si>
  <si>
    <t xml:space="preserve">Value</t>
  </si>
  <si>
    <t xml:space="preserve">x1 Liquidity</t>
  </si>
  <si>
    <t xml:space="preserve">x2 Leverage</t>
  </si>
  <si>
    <t xml:space="preserve">x3 Workforce capability</t>
  </si>
  <si>
    <t xml:space="preserve">x4 Technology platform</t>
  </si>
  <si>
    <t xml:space="preserve">x5 Operational efficiency</t>
  </si>
  <si>
    <t xml:space="preserve">x6 ROIC</t>
  </si>
  <si>
    <t xml:space="preserve">x7 Strategic risk</t>
  </si>
  <si>
    <t xml:space="preserve">x8 Market share</t>
  </si>
  <si>
    <t xml:space="preserve">Trajectory parameters (per option, per tracked coordinate)</t>
  </si>
  <si>
    <t xml:space="preserve">Option</t>
  </si>
  <si>
    <t xml:space="preserve">Coord</t>
  </si>
  <si>
    <t xml:space="preserve">x_inf</t>
  </si>
  <si>
    <t xml:space="preserve">k</t>
  </si>
  <si>
    <t xml:space="preserve">D (trough)</t>
  </si>
  <si>
    <t xml:space="preserve">tau</t>
  </si>
  <si>
    <t xml:space="preserve">Jump J / t_jump</t>
  </si>
  <si>
    <t xml:space="preserve">Digital</t>
  </si>
  <si>
    <t xml:space="preserve">x1</t>
  </si>
  <si>
    <t xml:space="preserve">x4</t>
  </si>
  <si>
    <t xml:space="preserve">x5</t>
  </si>
  <si>
    <t xml:space="preserve">x7</t>
  </si>
  <si>
    <t xml:space="preserve">Restructuring</t>
  </si>
  <si>
    <t xml:space="preserve">J=18, t_jump=1</t>
  </si>
  <si>
    <t xml:space="preserve">J=-8, t_jump=1</t>
  </si>
  <si>
    <t xml:space="preserve">Turnaround</t>
  </si>
  <si>
    <t xml:space="preserve">Jump inputs</t>
  </si>
  <si>
    <t xml:space="preserve">Name</t>
  </si>
  <si>
    <t xml:space="preserve">restr_x1_J</t>
  </si>
  <si>
    <t xml:space="preserve">restr_x7_J</t>
  </si>
  <si>
    <t xml:space="preserve">t_jump</t>
  </si>
  <si>
    <t xml:space="preserve">t (yrs)</t>
  </si>
  <si>
    <t xml:space="preserve">Digital x1</t>
  </si>
  <si>
    <t xml:space="preserve">Digital x4</t>
  </si>
  <si>
    <t xml:space="preserve">Digital x5</t>
  </si>
  <si>
    <t xml:space="preserve">Digital x7</t>
  </si>
  <si>
    <t xml:space="preserve">Restructuring x1</t>
  </si>
  <si>
    <t xml:space="preserve">Restructuring x4</t>
  </si>
  <si>
    <t xml:space="preserve">Restructuring x5</t>
  </si>
  <si>
    <t xml:space="preserve">Restructuring x7</t>
  </si>
  <si>
    <t xml:space="preserve">Turnaround x1</t>
  </si>
  <si>
    <t xml:space="preserve">Turnaround x4</t>
  </si>
  <si>
    <t xml:space="preserve">Turnaround x5</t>
  </si>
  <si>
    <t xml:space="preserve">Turnaround x7</t>
  </si>
  <si>
    <t xml:space="preserve">Checkpoint</t>
  </si>
  <si>
    <t xml:space="preserve">Engine value (seed 26101)</t>
  </si>
  <si>
    <t xml:space="preserve">Meaning</t>
  </si>
  <si>
    <t xml:space="preserve">digital_x1_t2.5 (trough zone)</t>
  </si>
  <si>
    <t xml:space="preserve">Digital option liquidity at t=2.5y — inside the trough (Example 1.1)</t>
  </si>
  <si>
    <t xml:space="preserve">digital_x1_t5.0</t>
  </si>
  <si>
    <t xml:space="preserve">Digital liquidity at horizon</t>
  </si>
  <si>
    <t xml:space="preserve">digital_x4_t5.0</t>
  </si>
  <si>
    <t xml:space="preserve">Digital technology index at horizon</t>
  </si>
  <si>
    <t xml:space="preserve">restr_x1_jump_delta</t>
  </si>
  <si>
    <t xml:space="preserve">Size of the restructuring liquidity jump at t=1 (Example 1.2)</t>
  </si>
  <si>
    <t xml:space="preserve">restr_x1_t5.0</t>
  </si>
  <si>
    <t xml:space="preserve">Restructuring liquidity at horizon</t>
  </si>
  <si>
    <t xml:space="preserve">turn_x5_t5.0</t>
  </si>
  <si>
    <t xml:space="preserve">Turnaround efficiency at horizon (Example 1.3)</t>
  </si>
  <si>
    <t xml:space="preserve">turn_x4_t5.0</t>
  </si>
  <si>
    <t xml:space="preserve">Turnaround technology index at horizon — the slow decline</t>
  </si>
  <si>
    <t xml:space="preserve">digital_x1_min_over_grid</t>
  </si>
  <si>
    <t xml:space="preserve">Depth of the digital liquidity trough over the monthly grid</t>
  </si>
  <si>
    <t xml:space="preserve">Workbook formula value</t>
  </si>
  <si>
    <t xml:space="preserve">Engine value</t>
  </si>
  <si>
    <t xml:space="preserve">|diff|</t>
  </si>
  <si>
    <t xml:space="preserve">Status</t>
  </si>
  <si>
    <t xml:space="preserve">All rows must read PASS. A FAIL means an edited parameter or a broken formula.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</si>
</sst>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"/>
    <numFmt numFmtId="166" formatCode="0.00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2" t="s">
        <v>4</v>
      </c>
    </row>
    <row r="7" customFormat="false" ht="15" hidden="false" customHeight="false" outlineLevel="0" collapsed="false">
      <c r="B7" s="2"/>
    </row>
    <row r="8" customFormat="false" ht="15" hidden="false" customHeight="false" outlineLevel="0" collapsed="false">
      <c r="B8" s="1" t="s">
        <v>5</v>
      </c>
    </row>
    <row r="9" customFormat="false" ht="1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 t="s">
        <v>7</v>
      </c>
    </row>
    <row r="11" customFormat="false" ht="15" hidden="false" customHeight="false" outlineLevel="0" collapsed="false">
      <c r="B11" s="2"/>
    </row>
    <row r="12" customFormat="false" ht="15" hidden="false" customHeight="false" outlineLevel="0" collapsed="false">
      <c r="B12" s="2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false" outlineLevel="0" collapsed="false">
      <c r="B15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6" min="2" style="0" width="12"/>
    <col collapsed="false" customWidth="true" hidden="false" outlineLevel="0" max="7" min="7" style="0" width="30"/>
  </cols>
  <sheetData>
    <row r="1" customFormat="false" ht="15" hidden="false" customHeight="false" outlineLevel="0" collapsed="false">
      <c r="A1" s="1" t="s">
        <v>12</v>
      </c>
    </row>
    <row r="2" customFormat="false" ht="15" hidden="false" customHeight="false" outlineLevel="0" collapsed="false">
      <c r="A2" s="3" t="s">
        <v>13</v>
      </c>
      <c r="B2" s="3" t="s">
        <v>14</v>
      </c>
    </row>
    <row r="3" customFormat="false" ht="15" hidden="false" customHeight="false" outlineLevel="0" collapsed="false">
      <c r="A3" s="2" t="s">
        <v>15</v>
      </c>
      <c r="B3" s="4" t="n">
        <v>100</v>
      </c>
    </row>
    <row r="4" customFormat="false" ht="15" hidden="false" customHeight="false" outlineLevel="0" collapsed="false">
      <c r="A4" s="2" t="s">
        <v>16</v>
      </c>
      <c r="B4" s="4" t="n">
        <v>3.2</v>
      </c>
    </row>
    <row r="5" customFormat="false" ht="15" hidden="false" customHeight="false" outlineLevel="0" collapsed="false">
      <c r="A5" s="2" t="s">
        <v>17</v>
      </c>
      <c r="B5" s="4" t="n">
        <v>62</v>
      </c>
    </row>
    <row r="6" customFormat="false" ht="15" hidden="false" customHeight="false" outlineLevel="0" collapsed="false">
      <c r="A6" s="2" t="s">
        <v>18</v>
      </c>
      <c r="B6" s="4" t="n">
        <v>41</v>
      </c>
    </row>
    <row r="7" customFormat="false" ht="15" hidden="false" customHeight="false" outlineLevel="0" collapsed="false">
      <c r="A7" s="2" t="s">
        <v>19</v>
      </c>
      <c r="B7" s="4" t="n">
        <v>68</v>
      </c>
    </row>
    <row r="8" customFormat="false" ht="15" hidden="false" customHeight="false" outlineLevel="0" collapsed="false">
      <c r="A8" s="2" t="s">
        <v>20</v>
      </c>
      <c r="B8" s="4" t="n">
        <v>9.5</v>
      </c>
    </row>
    <row r="9" customFormat="false" ht="15" hidden="false" customHeight="false" outlineLevel="0" collapsed="false">
      <c r="A9" s="2" t="s">
        <v>21</v>
      </c>
      <c r="B9" s="4" t="n">
        <v>55</v>
      </c>
    </row>
    <row r="10" customFormat="false" ht="15" hidden="false" customHeight="false" outlineLevel="0" collapsed="false">
      <c r="A10" s="2" t="s">
        <v>22</v>
      </c>
      <c r="B10" s="4" t="n">
        <v>17.5</v>
      </c>
    </row>
    <row r="13" customFormat="false" ht="15" hidden="false" customHeight="false" outlineLevel="0" collapsed="false">
      <c r="A13" s="1" t="s">
        <v>23</v>
      </c>
    </row>
    <row r="14" customFormat="false" ht="15" hidden="false" customHeight="false" outlineLevel="0" collapsed="false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29</v>
      </c>
      <c r="G14" s="3" t="s">
        <v>30</v>
      </c>
    </row>
    <row r="15" customFormat="false" ht="15" hidden="false" customHeight="false" outlineLevel="0" collapsed="false">
      <c r="A15" s="5" t="s">
        <v>31</v>
      </c>
      <c r="B15" s="5" t="s">
        <v>32</v>
      </c>
      <c r="C15" s="4" t="n">
        <v>112</v>
      </c>
      <c r="D15" s="4" t="n">
        <v>0.35</v>
      </c>
      <c r="E15" s="4" t="n">
        <v>28</v>
      </c>
      <c r="F15" s="4" t="n">
        <v>2</v>
      </c>
      <c r="G15" s="5"/>
    </row>
    <row r="16" customFormat="false" ht="15" hidden="false" customHeight="false" outlineLevel="0" collapsed="false">
      <c r="A16" s="5" t="s">
        <v>31</v>
      </c>
      <c r="B16" s="5" t="s">
        <v>33</v>
      </c>
      <c r="C16" s="4" t="n">
        <v>78</v>
      </c>
      <c r="D16" s="4" t="n">
        <v>0.55</v>
      </c>
      <c r="E16" s="4" t="n">
        <v>0</v>
      </c>
      <c r="F16" s="4" t="n">
        <v>1</v>
      </c>
      <c r="G16" s="5"/>
    </row>
    <row r="17" customFormat="false" ht="15" hidden="false" customHeight="false" outlineLevel="0" collapsed="false">
      <c r="A17" s="5" t="s">
        <v>31</v>
      </c>
      <c r="B17" s="5" t="s">
        <v>34</v>
      </c>
      <c r="C17" s="4" t="n">
        <v>74</v>
      </c>
      <c r="D17" s="4" t="n">
        <v>0.5</v>
      </c>
      <c r="E17" s="4" t="n">
        <v>9</v>
      </c>
      <c r="F17" s="4" t="n">
        <v>1.5</v>
      </c>
      <c r="G17" s="5"/>
    </row>
    <row r="18" customFormat="false" ht="15" hidden="false" customHeight="false" outlineLevel="0" collapsed="false">
      <c r="A18" s="5" t="s">
        <v>31</v>
      </c>
      <c r="B18" s="5" t="s">
        <v>35</v>
      </c>
      <c r="C18" s="4" t="n">
        <v>42</v>
      </c>
      <c r="D18" s="4" t="n">
        <v>0.4</v>
      </c>
      <c r="E18" s="4" t="n">
        <v>-14</v>
      </c>
      <c r="F18" s="4" t="n">
        <v>1.2</v>
      </c>
      <c r="G18" s="5"/>
    </row>
    <row r="19" customFormat="false" ht="15" hidden="false" customHeight="false" outlineLevel="0" collapsed="false">
      <c r="A19" s="5" t="s">
        <v>36</v>
      </c>
      <c r="B19" s="5" t="s">
        <v>32</v>
      </c>
      <c r="C19" s="4" t="n">
        <v>104</v>
      </c>
      <c r="D19" s="4" t="n">
        <v>0.3</v>
      </c>
      <c r="E19" s="4" t="n">
        <v>0</v>
      </c>
      <c r="F19" s="4" t="n">
        <v>1</v>
      </c>
      <c r="G19" s="5" t="s">
        <v>37</v>
      </c>
    </row>
    <row r="20" customFormat="false" ht="15" hidden="false" customHeight="false" outlineLevel="0" collapsed="false">
      <c r="A20" s="5" t="s">
        <v>36</v>
      </c>
      <c r="B20" s="5" t="s">
        <v>33</v>
      </c>
      <c r="C20" s="4" t="n">
        <v>38</v>
      </c>
      <c r="D20" s="4" t="n">
        <v>0.25</v>
      </c>
      <c r="E20" s="4" t="n">
        <v>0</v>
      </c>
      <c r="F20" s="4" t="n">
        <v>1</v>
      </c>
      <c r="G20" s="5"/>
    </row>
    <row r="21" customFormat="false" ht="15" hidden="false" customHeight="false" outlineLevel="0" collapsed="false">
      <c r="A21" s="5" t="s">
        <v>36</v>
      </c>
      <c r="B21" s="5" t="s">
        <v>34</v>
      </c>
      <c r="C21" s="4" t="n">
        <v>71</v>
      </c>
      <c r="D21" s="4" t="n">
        <v>0.45</v>
      </c>
      <c r="E21" s="4" t="n">
        <v>0</v>
      </c>
      <c r="F21" s="4" t="n">
        <v>1</v>
      </c>
      <c r="G21" s="5"/>
    </row>
    <row r="22" customFormat="false" ht="15" hidden="false" customHeight="false" outlineLevel="0" collapsed="false">
      <c r="A22" s="5" t="s">
        <v>36</v>
      </c>
      <c r="B22" s="5" t="s">
        <v>35</v>
      </c>
      <c r="C22" s="4" t="n">
        <v>47</v>
      </c>
      <c r="D22" s="4" t="n">
        <v>0.35</v>
      </c>
      <c r="E22" s="4" t="n">
        <v>0</v>
      </c>
      <c r="F22" s="4" t="n">
        <v>1</v>
      </c>
      <c r="G22" s="5" t="s">
        <v>38</v>
      </c>
    </row>
    <row r="23" customFormat="false" ht="15" hidden="false" customHeight="false" outlineLevel="0" collapsed="false">
      <c r="A23" s="5" t="s">
        <v>39</v>
      </c>
      <c r="B23" s="5" t="s">
        <v>32</v>
      </c>
      <c r="C23" s="4" t="n">
        <v>106</v>
      </c>
      <c r="D23" s="4" t="n">
        <v>0.45</v>
      </c>
      <c r="E23" s="4" t="n">
        <v>0</v>
      </c>
      <c r="F23" s="4" t="n">
        <v>1</v>
      </c>
      <c r="G23" s="5"/>
    </row>
    <row r="24" customFormat="false" ht="15" hidden="false" customHeight="false" outlineLevel="0" collapsed="false">
      <c r="A24" s="5" t="s">
        <v>39</v>
      </c>
      <c r="B24" s="5" t="s">
        <v>33</v>
      </c>
      <c r="C24" s="4" t="n">
        <v>33</v>
      </c>
      <c r="D24" s="4" t="n">
        <v>0.2</v>
      </c>
      <c r="E24" s="4" t="n">
        <v>0</v>
      </c>
      <c r="F24" s="4" t="n">
        <v>1</v>
      </c>
      <c r="G24" s="5"/>
    </row>
    <row r="25" customFormat="false" ht="15" hidden="false" customHeight="false" outlineLevel="0" collapsed="false">
      <c r="A25" s="5" t="s">
        <v>39</v>
      </c>
      <c r="B25" s="5" t="s">
        <v>34</v>
      </c>
      <c r="C25" s="4" t="n">
        <v>76</v>
      </c>
      <c r="D25" s="4" t="n">
        <v>0.6</v>
      </c>
      <c r="E25" s="4" t="n">
        <v>0</v>
      </c>
      <c r="F25" s="4" t="n">
        <v>1</v>
      </c>
      <c r="G25" s="5"/>
    </row>
    <row r="26" customFormat="false" ht="15" hidden="false" customHeight="false" outlineLevel="0" collapsed="false">
      <c r="A26" s="5" t="s">
        <v>39</v>
      </c>
      <c r="B26" s="5" t="s">
        <v>35</v>
      </c>
      <c r="C26" s="4" t="n">
        <v>58</v>
      </c>
      <c r="D26" s="4" t="n">
        <v>0.3</v>
      </c>
      <c r="E26" s="4" t="n">
        <v>0</v>
      </c>
      <c r="F26" s="4" t="n">
        <v>1</v>
      </c>
      <c r="G26" s="5"/>
    </row>
    <row r="28" customFormat="false" ht="15" hidden="false" customHeight="false" outlineLevel="0" collapsed="false">
      <c r="A28" s="1" t="s">
        <v>40</v>
      </c>
    </row>
    <row r="29" customFormat="false" ht="15" hidden="false" customHeight="false" outlineLevel="0" collapsed="false">
      <c r="A29" s="3" t="s">
        <v>41</v>
      </c>
      <c r="B29" s="3" t="s">
        <v>14</v>
      </c>
    </row>
    <row r="30" customFormat="false" ht="15" hidden="false" customHeight="false" outlineLevel="0" collapsed="false">
      <c r="A30" s="2" t="s">
        <v>42</v>
      </c>
      <c r="B30" s="4" t="n">
        <v>18</v>
      </c>
    </row>
    <row r="31" customFormat="false" ht="15" hidden="false" customHeight="false" outlineLevel="0" collapsed="false">
      <c r="A31" s="2" t="s">
        <v>43</v>
      </c>
      <c r="B31" s="4" t="n">
        <v>-8</v>
      </c>
    </row>
    <row r="32" customFormat="false" ht="15" hidden="false" customHeight="false" outlineLevel="0" collapsed="false">
      <c r="A32" s="2" t="s">
        <v>44</v>
      </c>
      <c r="B32" s="4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3" min="2" style="0" width="15"/>
  </cols>
  <sheetData>
    <row r="1" customFormat="false" ht="15" hidden="false" customHeight="false" outlineLevel="0" collapsed="false">
      <c r="A1" s="3" t="s">
        <v>45</v>
      </c>
      <c r="B1" s="3" t="s">
        <v>46</v>
      </c>
      <c r="C1" s="3" t="s">
        <v>47</v>
      </c>
      <c r="D1" s="3" t="s">
        <v>48</v>
      </c>
      <c r="E1" s="3" t="s">
        <v>49</v>
      </c>
      <c r="F1" s="3" t="s">
        <v>50</v>
      </c>
      <c r="G1" s="3" t="s">
        <v>51</v>
      </c>
      <c r="H1" s="3" t="s">
        <v>52</v>
      </c>
      <c r="I1" s="3" t="s">
        <v>53</v>
      </c>
      <c r="J1" s="3" t="s">
        <v>54</v>
      </c>
      <c r="K1" s="3" t="s">
        <v>55</v>
      </c>
      <c r="L1" s="3" t="s">
        <v>56</v>
      </c>
      <c r="M1" s="3" t="s">
        <v>57</v>
      </c>
    </row>
    <row r="2" customFormat="false" ht="15" hidden="false" customHeight="false" outlineLevel="0" collapsed="false">
      <c r="A2" s="2" t="n">
        <f aca="false">0/12</f>
        <v>0</v>
      </c>
      <c r="B2" s="6" t="n">
        <f aca="false">Parameters!$C$15+(Parameters!$B$3-Parameters!$C$15)*EXP(-Parameters!$D$15*$A2)-Parameters!$E$15*($A2/Parameters!$F$15)*EXP(1-$A2/Parameters!$F$15)</f>
        <v>100</v>
      </c>
      <c r="C2" s="6" t="n">
        <f aca="false">Parameters!$C$16+(Parameters!$B$6-Parameters!$C$16)*EXP(-Parameters!$D$16*$A2)-Parameters!$E$16*($A2/Parameters!$F$16)*EXP(1-$A2/Parameters!$F$16)</f>
        <v>41</v>
      </c>
      <c r="D2" s="6" t="n">
        <f aca="false">Parameters!$C$17+(Parameters!$B$7-Parameters!$C$17)*EXP(-Parameters!$D$17*$A2)-Parameters!$E$17*($A2/Parameters!$F$17)*EXP(1-$A2/Parameters!$F$17)</f>
        <v>68</v>
      </c>
      <c r="E2" s="6" t="n">
        <f aca="false">Parameters!$C$18+(Parameters!$B$9-Parameters!$C$18)*EXP(-Parameters!$D$18*$A2)-Parameters!$E$18*($A2/Parameters!$F$18)*EXP(1-$A2/Parameters!$F$18)</f>
        <v>55</v>
      </c>
      <c r="F2" s="6" t="n">
        <f aca="false">Parameters!$C$19+(Parameters!$B$3-Parameters!$C$19)*EXP(-Parameters!$D$19*$A2)-Parameters!$E$19*($A2/Parameters!$F$19)*EXP(1-$A2/Parameters!$F$19)+Parameters!$B$30*IF($A2&gt;=Parameters!$B$32,1,0)</f>
        <v>100</v>
      </c>
      <c r="G2" s="6" t="n">
        <f aca="false">Parameters!$C$20+(Parameters!$B$6-Parameters!$C$20)*EXP(-Parameters!$D$20*$A2)-Parameters!$E$20*($A2/Parameters!$F$20)*EXP(1-$A2/Parameters!$F$20)</f>
        <v>41</v>
      </c>
      <c r="H2" s="6" t="n">
        <f aca="false">Parameters!$C$21+(Parameters!$B$7-Parameters!$C$21)*EXP(-Parameters!$D$21*$A2)-Parameters!$E$21*($A2/Parameters!$F$21)*EXP(1-$A2/Parameters!$F$21)</f>
        <v>68</v>
      </c>
      <c r="I2" s="6" t="n">
        <f aca="false">Parameters!$C$22+(Parameters!$B$9-Parameters!$C$22)*EXP(-Parameters!$D$22*$A2)-Parameters!$E$22*($A2/Parameters!$F$22)*EXP(1-$A2/Parameters!$F$22)+Parameters!$B$31*IF($A2&gt;=Parameters!$B$32,1,0)</f>
        <v>55</v>
      </c>
      <c r="J2" s="6" t="n">
        <f aca="false">Parameters!$C$23+(Parameters!$B$3-Parameters!$C$23)*EXP(-Parameters!$D$23*$A2)-Parameters!$E$23*($A2/Parameters!$F$23)*EXP(1-$A2/Parameters!$F$23)</f>
        <v>100</v>
      </c>
      <c r="K2" s="6" t="n">
        <f aca="false">Parameters!$C$24+(Parameters!$B$6-Parameters!$C$24)*EXP(-Parameters!$D$24*$A2)-Parameters!$E$24*($A2/Parameters!$F$24)*EXP(1-$A2/Parameters!$F$24)</f>
        <v>41</v>
      </c>
      <c r="L2" s="6" t="n">
        <f aca="false">Parameters!$C$25+(Parameters!$B$7-Parameters!$C$25)*EXP(-Parameters!$D$25*$A2)-Parameters!$E$25*($A2/Parameters!$F$25)*EXP(1-$A2/Parameters!$F$25)</f>
        <v>68</v>
      </c>
      <c r="M2" s="6" t="n">
        <f aca="false">Parameters!$C$26+(Parameters!$B$9-Parameters!$C$26)*EXP(-Parameters!$D$26*$A2)-Parameters!$E$26*($A2/Parameters!$F$26)*EXP(1-$A2/Parameters!$F$26)</f>
        <v>55</v>
      </c>
    </row>
    <row r="3" customFormat="false" ht="15" hidden="false" customHeight="false" outlineLevel="0" collapsed="false">
      <c r="A3" s="2" t="n">
        <f aca="false">1/12</f>
        <v>0.0833333333333333</v>
      </c>
      <c r="B3" s="6" t="n">
        <f aca="false">Parameters!$C$15+(Parameters!$B$3-Parameters!$C$15)*EXP(-Parameters!$D$15*$A3)-Parameters!$E$15*($A3/Parameters!$F$15)*EXP(1-$A3/Parameters!$F$15)</f>
        <v>97.3030399475751</v>
      </c>
      <c r="C3" s="6" t="n">
        <f aca="false">Parameters!$C$16+(Parameters!$B$6-Parameters!$C$16)*EXP(-Parameters!$D$16*$A3)-Parameters!$E$16*($A3/Parameters!$F$16)*EXP(1-$A3/Parameters!$F$16)</f>
        <v>42.6575574826973</v>
      </c>
      <c r="D3" s="6" t="n">
        <f aca="false">Parameters!$C$17+(Parameters!$B$7-Parameters!$C$17)*EXP(-Parameters!$D$17*$A3)-Parameters!$E$17*($A3/Parameters!$F$17)*EXP(1-$A3/Parameters!$F$17)</f>
        <v>66.9591710399512</v>
      </c>
      <c r="E3" s="6" t="n">
        <f aca="false">Parameters!$C$18+(Parameters!$B$9-Parameters!$C$18)*EXP(-Parameters!$D$18*$A3)-Parameters!$E$18*($A3/Parameters!$F$18)*EXP(1-$A3/Parameters!$F$18)</f>
        <v>57.0392847793643</v>
      </c>
      <c r="F3" s="6" t="n">
        <f aca="false">Parameters!$C$19+(Parameters!$B$3-Parameters!$C$19)*EXP(-Parameters!$D$19*$A3)-Parameters!$E$19*($A3/Parameters!$F$19)*EXP(1-$A3/Parameters!$F$19)+Parameters!$B$30*IF($A3&gt;=Parameters!$B$32,1,0)</f>
        <v>100.098760351887</v>
      </c>
      <c r="G3" s="6" t="n">
        <f aca="false">Parameters!$C$20+(Parameters!$B$6-Parameters!$C$20)*EXP(-Parameters!$D$20*$A3)-Parameters!$E$20*($A3/Parameters!$F$20)*EXP(1-$A3/Parameters!$F$20)</f>
        <v>40.9381465439937</v>
      </c>
      <c r="H3" s="6" t="n">
        <f aca="false">Parameters!$C$21+(Parameters!$B$7-Parameters!$C$21)*EXP(-Parameters!$D$21*$A3)-Parameters!$E$21*($A3/Parameters!$F$21)*EXP(1-$A3/Parameters!$F$21)</f>
        <v>68.1104167468375</v>
      </c>
      <c r="I3" s="6" t="n">
        <f aca="false">Parameters!$C$22+(Parameters!$B$9-Parameters!$C$22)*EXP(-Parameters!$D$22*$A3)-Parameters!$E$22*($A3/Parameters!$F$22)*EXP(1-$A3/Parameters!$F$22)+Parameters!$B$31*IF($A3&gt;=Parameters!$B$32,1,0)</f>
        <v>54.7700366017094</v>
      </c>
      <c r="J3" s="6" t="n">
        <f aca="false">Parameters!$C$23+(Parameters!$B$3-Parameters!$C$23)*EXP(-Parameters!$D$23*$A3)-Parameters!$E$23*($A3/Parameters!$F$23)*EXP(1-$A3/Parameters!$F$23)</f>
        <v>100.220833493675</v>
      </c>
      <c r="K3" s="6" t="n">
        <f aca="false">Parameters!$C$24+(Parameters!$B$6-Parameters!$C$24)*EXP(-Parameters!$D$24*$A3)-Parameters!$E$24*($A3/Parameters!$F$24)*EXP(1-$A3/Parameters!$F$24)</f>
        <v>40.8677716305729</v>
      </c>
      <c r="L3" s="6" t="n">
        <f aca="false">Parameters!$C$25+(Parameters!$B$7-Parameters!$C$25)*EXP(-Parameters!$D$25*$A3)-Parameters!$E$25*($A3/Parameters!$F$25)*EXP(1-$A3/Parameters!$F$25)</f>
        <v>68.3901646039943</v>
      </c>
      <c r="M3" s="6" t="n">
        <f aca="false">Parameters!$C$26+(Parameters!$B$9-Parameters!$C$26)*EXP(-Parameters!$D$26*$A3)-Parameters!$E$26*($A3/Parameters!$F$26)*EXP(1-$A3/Parameters!$F$26)</f>
        <v>55.074070263915</v>
      </c>
    </row>
    <row r="4" customFormat="false" ht="15" hidden="false" customHeight="false" outlineLevel="0" collapsed="false">
      <c r="A4" s="2" t="n">
        <f aca="false">2/12</f>
        <v>0.166666666666667</v>
      </c>
      <c r="B4" s="6" t="n">
        <f aca="false">Parameters!$C$15+(Parameters!$B$3-Parameters!$C$15)*EXP(-Parameters!$D$15*$A4)-Parameters!$E$15*($A4/Parameters!$F$15)*EXP(1-$A4/Parameters!$F$15)</f>
        <v>94.8444479029731</v>
      </c>
      <c r="C4" s="6" t="n">
        <f aca="false">Parameters!$C$16+(Parameters!$B$6-Parameters!$C$16)*EXP(-Parameters!$D$16*$A4)-Parameters!$E$16*($A4/Parameters!$F$16)*EXP(1-$A4/Parameters!$F$16)</f>
        <v>44.2408582948961</v>
      </c>
      <c r="D4" s="6" t="n">
        <f aca="false">Parameters!$C$17+(Parameters!$B$7-Parameters!$C$17)*EXP(-Parameters!$D$17*$A4)-Parameters!$E$17*($A4/Parameters!$F$17)*EXP(1-$A4/Parameters!$F$17)</f>
        <v>66.0473080579369</v>
      </c>
      <c r="E4" s="6" t="n">
        <f aca="false">Parameters!$C$18+(Parameters!$B$9-Parameters!$C$18)*EXP(-Parameters!$D$18*$A4)-Parameters!$E$18*($A4/Parameters!$F$18)*EXP(1-$A4/Parameters!$F$18)</f>
        <v>58.7617339192001</v>
      </c>
      <c r="F4" s="6" t="n">
        <f aca="false">Parameters!$C$19+(Parameters!$B$3-Parameters!$C$19)*EXP(-Parameters!$D$19*$A4)-Parameters!$E$19*($A4/Parameters!$F$19)*EXP(1-$A4/Parameters!$F$19)+Parameters!$B$30*IF($A4&gt;=Parameters!$B$32,1,0)</f>
        <v>100.195082301997</v>
      </c>
      <c r="G4" s="6" t="n">
        <f aca="false">Parameters!$C$20+(Parameters!$B$6-Parameters!$C$20)*EXP(-Parameters!$D$20*$A4)-Parameters!$E$20*($A4/Parameters!$F$20)*EXP(1-$A4/Parameters!$F$20)</f>
        <v>40.8775683713274</v>
      </c>
      <c r="H4" s="6" t="n">
        <f aca="false">Parameters!$C$21+(Parameters!$B$7-Parameters!$C$21)*EXP(-Parameters!$D$21*$A4)-Parameters!$E$21*($A4/Parameters!$F$21)*EXP(1-$A4/Parameters!$F$21)</f>
        <v>68.2167695410143</v>
      </c>
      <c r="I4" s="6" t="n">
        <f aca="false">Parameters!$C$22+(Parameters!$B$9-Parameters!$C$22)*EXP(-Parameters!$D$22*$A4)-Parameters!$E$22*($A4/Parameters!$F$22)*EXP(1-$A4/Parameters!$F$22)+Parameters!$B$31*IF($A4&gt;=Parameters!$B$32,1,0)</f>
        <v>54.5466835989879</v>
      </c>
      <c r="J4" s="6" t="n">
        <f aca="false">Parameters!$C$23+(Parameters!$B$3-Parameters!$C$23)*EXP(-Parameters!$D$23*$A4)-Parameters!$E$23*($A4/Parameters!$F$23)*EXP(1-$A4/Parameters!$F$23)</f>
        <v>100.433539082029</v>
      </c>
      <c r="K4" s="6" t="n">
        <f aca="false">Parameters!$C$24+(Parameters!$B$6-Parameters!$C$24)*EXP(-Parameters!$D$24*$A4)-Parameters!$E$24*($A4/Parameters!$F$24)*EXP(1-$A4/Parameters!$F$24)</f>
        <v>40.737728803856</v>
      </c>
      <c r="L4" s="6" t="n">
        <f aca="false">Parameters!$C$25+(Parameters!$B$7-Parameters!$C$25)*EXP(-Parameters!$D$25*$A4)-Parameters!$E$25*($A4/Parameters!$F$25)*EXP(1-$A4/Parameters!$F$25)</f>
        <v>68.7613006557123</v>
      </c>
      <c r="M4" s="6" t="n">
        <f aca="false">Parameters!$C$26+(Parameters!$B$9-Parameters!$C$26)*EXP(-Parameters!$D$26*$A4)-Parameters!$E$26*($A4/Parameters!$F$26)*EXP(1-$A4/Parameters!$F$26)</f>
        <v>55.1463117264979</v>
      </c>
    </row>
    <row r="5" customFormat="false" ht="15" hidden="false" customHeight="false" outlineLevel="0" collapsed="false">
      <c r="A5" s="2" t="n">
        <f aca="false">3/12</f>
        <v>0.25</v>
      </c>
      <c r="B5" s="6" t="n">
        <f aca="false">Parameters!$C$15+(Parameters!$B$3-Parameters!$C$15)*EXP(-Parameters!$D$15*$A5)-Parameters!$E$15*($A5/Parameters!$F$15)*EXP(1-$A5/Parameters!$F$15)</f>
        <v>92.6093100113046</v>
      </c>
      <c r="C5" s="6" t="n">
        <f aca="false">Parameters!$C$16+(Parameters!$B$6-Parameters!$C$16)*EXP(-Parameters!$D$16*$A5)-Parameters!$E$16*($A5/Parameters!$F$16)*EXP(1-$A5/Parameters!$F$16)</f>
        <v>45.7532290501052</v>
      </c>
      <c r="D5" s="6" t="n">
        <f aca="false">Parameters!$C$17+(Parameters!$B$7-Parameters!$C$17)*EXP(-Parameters!$D$17*$A5)-Parameters!$E$17*($A5/Parameters!$F$17)*EXP(1-$A5/Parameters!$F$17)</f>
        <v>65.2535547481532</v>
      </c>
      <c r="E5" s="6" t="n">
        <f aca="false">Parameters!$C$18+(Parameters!$B$9-Parameters!$C$18)*EXP(-Parameters!$D$18*$A5)-Parameters!$E$18*($A5/Parameters!$F$18)*EXP(1-$A5/Parameters!$F$18)</f>
        <v>60.200179229987</v>
      </c>
      <c r="F5" s="6" t="n">
        <f aca="false">Parameters!$C$19+(Parameters!$B$3-Parameters!$C$19)*EXP(-Parameters!$D$19*$A5)-Parameters!$E$19*($A5/Parameters!$F$19)*EXP(1-$A5/Parameters!$F$19)+Parameters!$B$30*IF($A5&gt;=Parameters!$B$32,1,0)</f>
        <v>100.289026054686</v>
      </c>
      <c r="G5" s="6" t="n">
        <f aca="false">Parameters!$C$20+(Parameters!$B$6-Parameters!$C$20)*EXP(-Parameters!$D$20*$A5)-Parameters!$E$20*($A5/Parameters!$F$20)*EXP(1-$A5/Parameters!$F$20)</f>
        <v>40.8182391884404</v>
      </c>
      <c r="H5" s="6" t="n">
        <f aca="false">Parameters!$C$21+(Parameters!$B$7-Parameters!$C$21)*EXP(-Parameters!$D$21*$A5)-Parameters!$E$21*($A5/Parameters!$F$21)*EXP(1-$A5/Parameters!$F$21)</f>
        <v>68.3192079586745</v>
      </c>
      <c r="I5" s="6" t="n">
        <f aca="false">Parameters!$C$22+(Parameters!$B$9-Parameters!$C$22)*EXP(-Parameters!$D$22*$A5)-Parameters!$E$22*($A5/Parameters!$F$22)*EXP(1-$A5/Parameters!$F$22)+Parameters!$B$31*IF($A5&gt;=Parameters!$B$32,1,0)</f>
        <v>54.329750973207</v>
      </c>
      <c r="J5" s="6" t="n">
        <f aca="false">Parameters!$C$23+(Parameters!$B$3-Parameters!$C$23)*EXP(-Parameters!$D$23*$A5)-Parameters!$E$23*($A5/Parameters!$F$23)*EXP(1-$A5/Parameters!$F$23)</f>
        <v>100.638415917349</v>
      </c>
      <c r="K5" s="6" t="n">
        <f aca="false">Parameters!$C$24+(Parameters!$B$6-Parameters!$C$24)*EXP(-Parameters!$D$24*$A5)-Parameters!$E$24*($A5/Parameters!$F$24)*EXP(1-$A5/Parameters!$F$24)</f>
        <v>40.6098353960057</v>
      </c>
      <c r="L5" s="6" t="n">
        <f aca="false">Parameters!$C$25+(Parameters!$B$7-Parameters!$C$25)*EXP(-Parameters!$D$25*$A5)-Parameters!$E$25*($A5/Parameters!$F$25)*EXP(1-$A5/Parameters!$F$25)</f>
        <v>69.1143361885995</v>
      </c>
      <c r="M5" s="6" t="n">
        <f aca="false">Parameters!$C$26+(Parameters!$B$9-Parameters!$C$26)*EXP(-Parameters!$D$26*$A5)-Parameters!$E$26*($A5/Parameters!$F$26)*EXP(1-$A5/Parameters!$F$26)</f>
        <v>55.2167695410143</v>
      </c>
    </row>
    <row r="6" customFormat="false" ht="15" hidden="false" customHeight="false" outlineLevel="0" collapsed="false">
      <c r="A6" s="2" t="n">
        <f aca="false">4/12</f>
        <v>0.333333333333333</v>
      </c>
      <c r="B6" s="6" t="n">
        <f aca="false">Parameters!$C$15+(Parameters!$B$3-Parameters!$C$15)*EXP(-Parameters!$D$15*$A6)-Parameters!$E$15*($A6/Parameters!$F$15)*EXP(1-$A6/Parameters!$F$15)</f>
        <v>90.5835312573105</v>
      </c>
      <c r="C6" s="6" t="n">
        <f aca="false">Parameters!$C$16+(Parameters!$B$6-Parameters!$C$16)*EXP(-Parameters!$D$16*$A6)-Parameters!$E$16*($A6/Parameters!$F$16)*EXP(1-$A6/Parameters!$F$16)</f>
        <v>47.1978473333707</v>
      </c>
      <c r="D6" s="6" t="n">
        <f aca="false">Parameters!$C$17+(Parameters!$B$7-Parameters!$C$17)*EXP(-Parameters!$D$17*$A6)-Parameters!$E$17*($A6/Parameters!$F$17)*EXP(1-$A6/Parameters!$F$17)</f>
        <v>64.5678497872238</v>
      </c>
      <c r="E6" s="6" t="n">
        <f aca="false">Parameters!$C$18+(Parameters!$B$9-Parameters!$C$18)*EXP(-Parameters!$D$18*$A6)-Parameters!$E$18*($A6/Parameters!$F$18)*EXP(1-$A6/Parameters!$F$18)</f>
        <v>61.3844897361639</v>
      </c>
      <c r="F6" s="6" t="n">
        <f aca="false">Parameters!$C$19+(Parameters!$B$3-Parameters!$C$19)*EXP(-Parameters!$D$19*$A6)-Parameters!$E$19*($A6/Parameters!$F$19)*EXP(1-$A6/Parameters!$F$19)+Parameters!$B$30*IF($A6&gt;=Parameters!$B$32,1,0)</f>
        <v>100.380650327856</v>
      </c>
      <c r="G6" s="6" t="n">
        <f aca="false">Parameters!$C$20+(Parameters!$B$6-Parameters!$C$20)*EXP(-Parameters!$D$20*$A6)-Parameters!$E$20*($A6/Parameters!$F$20)*EXP(1-$A6/Parameters!$F$20)</f>
        <v>40.760133243888</v>
      </c>
      <c r="H6" s="6" t="n">
        <f aca="false">Parameters!$C$21+(Parameters!$B$7-Parameters!$C$21)*EXP(-Parameters!$D$21*$A6)-Parameters!$E$21*($A6/Parameters!$F$21)*EXP(1-$A6/Parameters!$F$21)</f>
        <v>68.4178760707248</v>
      </c>
      <c r="I6" s="6" t="n">
        <f aca="false">Parameters!$C$22+(Parameters!$B$9-Parameters!$C$22)*EXP(-Parameters!$D$22*$A6)-Parameters!$E$22*($A6/Parameters!$F$22)*EXP(1-$A6/Parameters!$F$22)+Parameters!$B$31*IF($A6&gt;=Parameters!$B$32,1,0)</f>
        <v>54.1190541679042</v>
      </c>
      <c r="J6" s="6" t="n">
        <f aca="false">Parameters!$C$23+(Parameters!$B$3-Parameters!$C$23)*EXP(-Parameters!$D$23*$A6)-Parameters!$E$23*($A6/Parameters!$F$23)*EXP(1-$A6/Parameters!$F$23)</f>
        <v>100.83575214145</v>
      </c>
      <c r="K6" s="6" t="n">
        <f aca="false">Parameters!$C$24+(Parameters!$B$6-Parameters!$C$24)*EXP(-Parameters!$D$24*$A6)-Parameters!$E$24*($A6/Parameters!$F$24)*EXP(1-$A6/Parameters!$F$24)</f>
        <v>40.4840558802529</v>
      </c>
      <c r="L6" s="6" t="n">
        <f aca="false">Parameters!$C$25+(Parameters!$B$7-Parameters!$C$25)*EXP(-Parameters!$D$25*$A6)-Parameters!$E$25*($A6/Parameters!$F$25)*EXP(1-$A6/Parameters!$F$25)</f>
        <v>69.4501539753761</v>
      </c>
      <c r="M6" s="6" t="n">
        <f aca="false">Parameters!$C$26+(Parameters!$B$9-Parameters!$C$26)*EXP(-Parameters!$D$26*$A6)-Parameters!$E$26*($A6/Parameters!$F$26)*EXP(1-$A6/Parameters!$F$26)</f>
        <v>55.2854877458921</v>
      </c>
    </row>
    <row r="7" customFormat="false" ht="15" hidden="false" customHeight="false" outlineLevel="0" collapsed="false">
      <c r="A7" s="2" t="n">
        <f aca="false">5/12</f>
        <v>0.416666666666667</v>
      </c>
      <c r="B7" s="6" t="n">
        <f aca="false">Parameters!$C$15+(Parameters!$B$3-Parameters!$C$15)*EXP(-Parameters!$D$15*$A7)-Parameters!$E$15*($A7/Parameters!$F$15)*EXP(1-$A7/Parameters!$F$15)</f>
        <v>88.7537935113045</v>
      </c>
      <c r="C7" s="6" t="n">
        <f aca="false">Parameters!$C$16+(Parameters!$B$6-Parameters!$C$16)*EXP(-Parameters!$D$16*$A7)-Parameters!$E$16*($A7/Parameters!$F$16)*EXP(1-$A7/Parameters!$F$16)</f>
        <v>48.5777483775804</v>
      </c>
      <c r="D7" s="6" t="n">
        <f aca="false">Parameters!$C$17+(Parameters!$B$7-Parameters!$C$17)*EXP(-Parameters!$D$17*$A7)-Parameters!$E$17*($A7/Parameters!$F$17)*EXP(1-$A7/Parameters!$F$17)</f>
        <v>63.980872687564</v>
      </c>
      <c r="E7" s="6" t="n">
        <f aca="false">Parameters!$C$18+(Parameters!$B$9-Parameters!$C$18)*EXP(-Parameters!$D$18*$A7)-Parameters!$E$18*($A7/Parameters!$F$18)*EXP(1-$A7/Parameters!$F$18)</f>
        <v>62.3418209025277</v>
      </c>
      <c r="F7" s="6" t="n">
        <f aca="false">Parameters!$C$19+(Parameters!$B$3-Parameters!$C$19)*EXP(-Parameters!$D$19*$A7)-Parameters!$E$19*($A7/Parameters!$F$19)*EXP(1-$A7/Parameters!$F$19)+Parameters!$B$30*IF($A7&gt;=Parameters!$B$32,1,0)</f>
        <v>100.470012389662</v>
      </c>
      <c r="G7" s="6" t="n">
        <f aca="false">Parameters!$C$20+(Parameters!$B$6-Parameters!$C$20)*EXP(-Parameters!$D$20*$A7)-Parameters!$E$20*($A7/Parameters!$F$20)*EXP(1-$A7/Parameters!$F$20)</f>
        <v>40.7032253171639</v>
      </c>
      <c r="H7" s="6" t="n">
        <f aca="false">Parameters!$C$21+(Parameters!$B$7-Parameters!$C$21)*EXP(-Parameters!$D$21*$A7)-Parameters!$E$21*($A7/Parameters!$F$21)*EXP(1-$A7/Parameters!$F$21)</f>
        <v>68.5129126454588</v>
      </c>
      <c r="I7" s="6" t="n">
        <f aca="false">Parameters!$C$22+(Parameters!$B$9-Parameters!$C$22)*EXP(-Parameters!$D$22*$A7)-Parameters!$E$22*($A7/Parameters!$F$22)*EXP(1-$A7/Parameters!$F$22)+Parameters!$B$31*IF($A7&gt;=Parameters!$B$32,1,0)</f>
        <v>53.9144139317709</v>
      </c>
      <c r="J7" s="6" t="n">
        <f aca="false">Parameters!$C$23+(Parameters!$B$3-Parameters!$C$23)*EXP(-Parameters!$D$23*$A7)-Parameters!$E$23*($A7/Parameters!$F$23)*EXP(1-$A7/Parameters!$F$23)</f>
        <v>101.025825290918</v>
      </c>
      <c r="K7" s="6" t="n">
        <f aca="false">Parameters!$C$24+(Parameters!$B$6-Parameters!$C$24)*EXP(-Parameters!$D$24*$A7)-Parameters!$E$24*($A7/Parameters!$F$24)*EXP(1-$A7/Parameters!$F$24)</f>
        <v>40.3603553170346</v>
      </c>
      <c r="L7" s="6" t="n">
        <f aca="false">Parameters!$C$25+(Parameters!$B$7-Parameters!$C$25)*EXP(-Parameters!$D$25*$A7)-Parameters!$E$25*($A7/Parameters!$F$25)*EXP(1-$A7/Parameters!$F$25)</f>
        <v>69.7695937354288</v>
      </c>
      <c r="M7" s="6" t="n">
        <f aca="false">Parameters!$C$26+(Parameters!$B$9-Parameters!$C$26)*EXP(-Parameters!$D$26*$A7)-Parameters!$E$26*($A7/Parameters!$F$26)*EXP(1-$A7/Parameters!$F$26)</f>
        <v>55.3525092922462</v>
      </c>
    </row>
    <row r="8" customFormat="false" ht="15" hidden="false" customHeight="false" outlineLevel="0" collapsed="false">
      <c r="A8" s="2" t="n">
        <f aca="false">6/12</f>
        <v>0.5</v>
      </c>
      <c r="B8" s="6" t="n">
        <f aca="false">Parameters!$C$15+(Parameters!$B$3-Parameters!$C$15)*EXP(-Parameters!$D$15*$A8)-Parameters!$E$15*($A8/Parameters!$F$15)*EXP(1-$A8/Parameters!$F$15)</f>
        <v>87.1075156344808</v>
      </c>
      <c r="C8" s="6" t="n">
        <f aca="false">Parameters!$C$16+(Parameters!$B$6-Parameters!$C$16)*EXP(-Parameters!$D$16*$A8)-Parameters!$E$16*($A8/Parameters!$F$16)*EXP(1-$A8/Parameters!$F$16)</f>
        <v>49.8958314406762</v>
      </c>
      <c r="D8" s="6" t="n">
        <f aca="false">Parameters!$C$17+(Parameters!$B$7-Parameters!$C$17)*EXP(-Parameters!$D$17*$A8)-Parameters!$E$17*($A8/Parameters!$F$17)*EXP(1-$A8/Parameters!$F$17)</f>
        <v>63.4839931784076</v>
      </c>
      <c r="E8" s="6" t="n">
        <f aca="false">Parameters!$C$18+(Parameters!$B$9-Parameters!$C$18)*EXP(-Parameters!$D$18*$A8)-Parameters!$E$18*($A8/Parameters!$F$18)*EXP(1-$A8/Parameters!$F$18)</f>
        <v>63.0968437730057</v>
      </c>
      <c r="F8" s="6" t="n">
        <f aca="false">Parameters!$C$19+(Parameters!$B$3-Parameters!$C$19)*EXP(-Parameters!$D$19*$A8)-Parameters!$E$19*($A8/Parameters!$F$19)*EXP(1-$A8/Parameters!$F$19)+Parameters!$B$30*IF($A8&gt;=Parameters!$B$32,1,0)</f>
        <v>100.5571680943</v>
      </c>
      <c r="G8" s="6" t="n">
        <f aca="false">Parameters!$C$20+(Parameters!$B$6-Parameters!$C$20)*EXP(-Parameters!$D$20*$A8)-Parameters!$E$20*($A8/Parameters!$F$20)*EXP(1-$A8/Parameters!$F$20)</f>
        <v>40.6474907077538</v>
      </c>
      <c r="H8" s="6" t="n">
        <f aca="false">Parameters!$C$21+(Parameters!$B$7-Parameters!$C$21)*EXP(-Parameters!$D$21*$A8)-Parameters!$E$21*($A8/Parameters!$F$21)*EXP(1-$A8/Parameters!$F$21)</f>
        <v>68.6044513437219</v>
      </c>
      <c r="I8" s="6" t="n">
        <f aca="false">Parameters!$C$22+(Parameters!$B$9-Parameters!$C$22)*EXP(-Parameters!$D$22*$A8)-Parameters!$E$22*($A8/Parameters!$F$22)*EXP(1-$A8/Parameters!$F$22)+Parameters!$B$31*IF($A8&gt;=Parameters!$B$32,1,0)</f>
        <v>53.7156561661537</v>
      </c>
      <c r="J8" s="6" t="n">
        <f aca="false">Parameters!$C$23+(Parameters!$B$3-Parameters!$C$23)*EXP(-Parameters!$D$23*$A8)-Parameters!$E$23*($A8/Parameters!$F$23)*EXP(1-$A8/Parameters!$F$23)</f>
        <v>101.208902687444</v>
      </c>
      <c r="K8" s="6" t="n">
        <f aca="false">Parameters!$C$24+(Parameters!$B$6-Parameters!$C$24)*EXP(-Parameters!$D$24*$A8)-Parameters!$E$24*($A8/Parameters!$F$24)*EXP(1-$A8/Parameters!$F$24)</f>
        <v>40.2386993442877</v>
      </c>
      <c r="L8" s="6" t="n">
        <f aca="false">Parameters!$C$25+(Parameters!$B$7-Parameters!$C$25)*EXP(-Parameters!$D$25*$A8)-Parameters!$E$25*($A8/Parameters!$F$25)*EXP(1-$A8/Parameters!$F$25)</f>
        <v>70.0734542345463</v>
      </c>
      <c r="M8" s="6" t="n">
        <f aca="false">Parameters!$C$26+(Parameters!$B$9-Parameters!$C$26)*EXP(-Parameters!$D$26*$A8)-Parameters!$E$26*($A8/Parameters!$F$26)*EXP(1-$A8/Parameters!$F$26)</f>
        <v>55.4178760707248</v>
      </c>
    </row>
    <row r="9" customFormat="false" ht="15" hidden="false" customHeight="false" outlineLevel="0" collapsed="false">
      <c r="A9" s="2" t="n">
        <f aca="false">7/12</f>
        <v>0.583333333333333</v>
      </c>
      <c r="B9" s="6" t="n">
        <f aca="false">Parameters!$C$15+(Parameters!$B$3-Parameters!$C$15)*EXP(-Parameters!$D$15*$A9)-Parameters!$E$15*($A9/Parameters!$F$15)*EXP(1-$A9/Parameters!$F$15)</f>
        <v>85.6328155454083</v>
      </c>
      <c r="C9" s="6" t="n">
        <f aca="false">Parameters!$C$16+(Parameters!$B$6-Parameters!$C$16)*EXP(-Parameters!$D$16*$A9)-Parameters!$E$16*($A9/Parameters!$F$16)*EXP(1-$A9/Parameters!$F$16)</f>
        <v>51.154865897176</v>
      </c>
      <c r="D9" s="6" t="n">
        <f aca="false">Parameters!$C$17+(Parameters!$B$7-Parameters!$C$17)*EXP(-Parameters!$D$17*$A9)-Parameters!$E$17*($A9/Parameters!$F$17)*EXP(1-$A9/Parameters!$F$17)</f>
        <v>63.0692238914704</v>
      </c>
      <c r="E9" s="6" t="n">
        <f aca="false">Parameters!$C$18+(Parameters!$B$9-Parameters!$C$18)*EXP(-Parameters!$D$18*$A9)-Parameters!$E$18*($A9/Parameters!$F$18)*EXP(1-$A9/Parameters!$F$18)</f>
        <v>63.6719555947814</v>
      </c>
      <c r="F9" s="6" t="n">
        <f aca="false">Parameters!$C$19+(Parameters!$B$3-Parameters!$C$19)*EXP(-Parameters!$D$19*$A9)-Parameters!$E$19*($A9/Parameters!$F$19)*EXP(1-$A9/Parameters!$F$19)+Parameters!$B$30*IF($A9&gt;=Parameters!$B$32,1,0)</f>
        <v>100.642171916923</v>
      </c>
      <c r="G9" s="6" t="n">
        <f aca="false">Parameters!$C$20+(Parameters!$B$6-Parameters!$C$20)*EXP(-Parameters!$D$20*$A9)-Parameters!$E$20*($A9/Parameters!$F$20)*EXP(1-$A9/Parameters!$F$20)</f>
        <v>40.5929052244141</v>
      </c>
      <c r="H9" s="6" t="n">
        <f aca="false">Parameters!$C$21+(Parameters!$B$7-Parameters!$C$21)*EXP(-Parameters!$D$21*$A9)-Parameters!$E$21*($A9/Parameters!$F$21)*EXP(1-$A9/Parameters!$F$21)</f>
        <v>68.6926209068943</v>
      </c>
      <c r="I9" s="6" t="n">
        <f aca="false">Parameters!$C$22+(Parameters!$B$9-Parameters!$C$22)*EXP(-Parameters!$D$22*$A9)-Parameters!$E$22*($A9/Parameters!$F$22)*EXP(1-$A9/Parameters!$F$22)+Parameters!$B$31*IF($A9&gt;=Parameters!$B$32,1,0)</f>
        <v>53.5226117769387</v>
      </c>
      <c r="J9" s="6" t="n">
        <f aca="false">Parameters!$C$23+(Parameters!$B$3-Parameters!$C$23)*EXP(-Parameters!$D$23*$A9)-Parameters!$E$23*($A9/Parameters!$F$23)*EXP(1-$A9/Parameters!$F$23)</f>
        <v>101.385241813789</v>
      </c>
      <c r="K9" s="6" t="n">
        <f aca="false">Parameters!$C$24+(Parameters!$B$6-Parameters!$C$24)*EXP(-Parameters!$D$24*$A9)-Parameters!$E$24*($A9/Parameters!$F$24)*EXP(1-$A9/Parameters!$F$24)</f>
        <v>40.1190541679042</v>
      </c>
      <c r="L9" s="6" t="n">
        <f aca="false">Parameters!$C$25+(Parameters!$B$7-Parameters!$C$25)*EXP(-Parameters!$D$25*$A9)-Parameters!$E$25*($A9/Parameters!$F$25)*EXP(1-$A9/Parameters!$F$25)</f>
        <v>70.3624952822503</v>
      </c>
      <c r="M9" s="6" t="n">
        <f aca="false">Parameters!$C$26+(Parameters!$B$9-Parameters!$C$26)*EXP(-Parameters!$D$26*$A9)-Parameters!$E$26*($A9/Parameters!$F$26)*EXP(1-$A9/Parameters!$F$26)</f>
        <v>55.4816289376924</v>
      </c>
    </row>
    <row r="10" customFormat="false" ht="15" hidden="false" customHeight="false" outlineLevel="0" collapsed="false">
      <c r="A10" s="2" t="n">
        <f aca="false">8/12</f>
        <v>0.666666666666667</v>
      </c>
      <c r="B10" s="6" t="n">
        <f aca="false">Parameters!$C$15+(Parameters!$B$3-Parameters!$C$15)*EXP(-Parameters!$D$15*$A10)-Parameters!$E$15*($A10/Parameters!$F$15)*EXP(1-$A10/Parameters!$F$15)</f>
        <v>84.318474154115</v>
      </c>
      <c r="C10" s="6" t="n">
        <f aca="false">Parameters!$C$16+(Parameters!$B$6-Parameters!$C$16)*EXP(-Parameters!$D$16*$A10)-Parameters!$E$16*($A10/Parameters!$F$16)*EXP(1-$A10/Parameters!$F$16)</f>
        <v>52.3574970568017</v>
      </c>
      <c r="D10" s="6" t="n">
        <f aca="false">Parameters!$C$17+(Parameters!$B$7-Parameters!$C$17)*EXP(-Parameters!$D$17*$A10)-Parameters!$E$17*($A10/Parameters!$F$17)*EXP(1-$A10/Parameters!$F$17)</f>
        <v>62.7291761420234</v>
      </c>
      <c r="E10" s="6" t="n">
        <f aca="false">Parameters!$C$18+(Parameters!$B$9-Parameters!$C$18)*EXP(-Parameters!$D$18*$A10)-Parameters!$E$18*($A10/Parameters!$F$18)*EXP(1-$A10/Parameters!$F$18)</f>
        <v>64.0874733801265</v>
      </c>
      <c r="F10" s="6" t="n">
        <f aca="false">Parameters!$C$19+(Parameters!$B$3-Parameters!$C$19)*EXP(-Parameters!$D$19*$A10)-Parameters!$E$19*($A10/Parameters!$F$19)*EXP(1-$A10/Parameters!$F$19)+Parameters!$B$30*IF($A10&gt;=Parameters!$B$32,1,0)</f>
        <v>100.725076987688</v>
      </c>
      <c r="G10" s="6" t="n">
        <f aca="false">Parameters!$C$20+(Parameters!$B$6-Parameters!$C$20)*EXP(-Parameters!$D$20*$A10)-Parameters!$E$20*($A10/Parameters!$F$20)*EXP(1-$A10/Parameters!$F$20)</f>
        <v>40.5394451746718</v>
      </c>
      <c r="H10" s="6" t="n">
        <f aca="false">Parameters!$C$21+(Parameters!$B$7-Parameters!$C$21)*EXP(-Parameters!$D$21*$A10)-Parameters!$E$21*($A10/Parameters!$F$21)*EXP(1-$A10/Parameters!$F$21)</f>
        <v>68.7775453379549</v>
      </c>
      <c r="I10" s="6" t="n">
        <f aca="false">Parameters!$C$22+(Parameters!$B$9-Parameters!$C$22)*EXP(-Parameters!$D$22*$A10)-Parameters!$E$22*($A10/Parameters!$F$22)*EXP(1-$A10/Parameters!$F$22)+Parameters!$B$31*IF($A10&gt;=Parameters!$B$32,1,0)</f>
        <v>53.3351165306943</v>
      </c>
      <c r="J10" s="6" t="n">
        <f aca="false">Parameters!$C$23+(Parameters!$B$3-Parameters!$C$23)*EXP(-Parameters!$D$23*$A10)-Parameters!$E$23*($A10/Parameters!$F$23)*EXP(1-$A10/Parameters!$F$23)</f>
        <v>101.55509067591</v>
      </c>
      <c r="K10" s="6" t="n">
        <f aca="false">Parameters!$C$24+(Parameters!$B$6-Parameters!$C$24)*EXP(-Parameters!$D$24*$A10)-Parameters!$E$24*($A10/Parameters!$F$24)*EXP(1-$A10/Parameters!$F$24)</f>
        <v>40.0013865523436</v>
      </c>
      <c r="L10" s="6" t="n">
        <f aca="false">Parameters!$C$25+(Parameters!$B$7-Parameters!$C$25)*EXP(-Parameters!$D$25*$A10)-Parameters!$E$25*($A10/Parameters!$F$25)*EXP(1-$A10/Parameters!$F$25)</f>
        <v>70.6374396317149</v>
      </c>
      <c r="M10" s="6" t="n">
        <f aca="false">Parameters!$C$26+(Parameters!$B$9-Parameters!$C$26)*EXP(-Parameters!$D$26*$A10)-Parameters!$E$26*($A10/Parameters!$F$26)*EXP(1-$A10/Parameters!$F$26)</f>
        <v>55.5438077407661</v>
      </c>
    </row>
    <row r="11" customFormat="false" ht="15" hidden="false" customHeight="false" outlineLevel="0" collapsed="false">
      <c r="A11" s="2" t="n">
        <f aca="false">9/12</f>
        <v>0.75</v>
      </c>
      <c r="B11" s="6" t="n">
        <f aca="false">Parameters!$C$15+(Parameters!$B$3-Parameters!$C$15)*EXP(-Parameters!$D$15*$A11)-Parameters!$E$15*($A11/Parameters!$F$15)*EXP(1-$A11/Parameters!$F$15)</f>
        <v>83.1539010745388</v>
      </c>
      <c r="C11" s="6" t="n">
        <f aca="false">Parameters!$C$16+(Parameters!$B$6-Parameters!$C$16)*EXP(-Parameters!$D$16*$A11)-Parameters!$E$16*($A11/Parameters!$F$16)*EXP(1-$A11/Parameters!$F$16)</f>
        <v>53.5062517224391</v>
      </c>
      <c r="D11" s="6" t="n">
        <f aca="false">Parameters!$C$17+(Parameters!$B$7-Parameters!$C$17)*EXP(-Parameters!$D$17*$A11)-Parameters!$E$17*($A11/Parameters!$F$17)*EXP(1-$A11/Parameters!$F$17)</f>
        <v>62.4570186091036</v>
      </c>
      <c r="E11" s="6" t="n">
        <f aca="false">Parameters!$C$18+(Parameters!$B$9-Parameters!$C$18)*EXP(-Parameters!$D$18*$A11)-Parameters!$E$18*($A11/Parameters!$F$18)*EXP(1-$A11/Parameters!$F$18)</f>
        <v>64.3618117467716</v>
      </c>
      <c r="F11" s="6" t="n">
        <f aca="false">Parameters!$C$19+(Parameters!$B$3-Parameters!$C$19)*EXP(-Parameters!$D$19*$A11)-Parameters!$E$19*($A11/Parameters!$F$19)*EXP(1-$A11/Parameters!$F$19)+Parameters!$B$30*IF($A11&gt;=Parameters!$B$32,1,0)</f>
        <v>100.805935124962</v>
      </c>
      <c r="G11" s="6" t="n">
        <f aca="false">Parameters!$C$20+(Parameters!$B$6-Parameters!$C$20)*EXP(-Parameters!$D$20*$A11)-Parameters!$E$20*($A11/Parameters!$F$20)*EXP(1-$A11/Parameters!$F$20)</f>
        <v>40.4870873545412</v>
      </c>
      <c r="H11" s="6" t="n">
        <f aca="false">Parameters!$C$21+(Parameters!$B$7-Parameters!$C$21)*EXP(-Parameters!$D$21*$A11)-Parameters!$E$21*($A11/Parameters!$F$21)*EXP(1-$A11/Parameters!$F$21)</f>
        <v>68.8593440758805</v>
      </c>
      <c r="I11" s="6" t="n">
        <f aca="false">Parameters!$C$22+(Parameters!$B$9-Parameters!$C$22)*EXP(-Parameters!$D$22*$A11)-Parameters!$E$22*($A11/Parameters!$F$22)*EXP(1-$A11/Parameters!$F$22)+Parameters!$B$31*IF($A11&gt;=Parameters!$B$32,1,0)</f>
        <v>53.1530109149486</v>
      </c>
      <c r="J11" s="6" t="n">
        <f aca="false">Parameters!$C$23+(Parameters!$B$3-Parameters!$C$23)*EXP(-Parameters!$D$23*$A11)-Parameters!$E$23*($A11/Parameters!$F$23)*EXP(1-$A11/Parameters!$F$23)</f>
        <v>101.718688151761</v>
      </c>
      <c r="K11" s="6" t="n">
        <f aca="false">Parameters!$C$24+(Parameters!$B$6-Parameters!$C$24)*EXP(-Parameters!$D$24*$A11)-Parameters!$E$24*($A11/Parameters!$F$24)*EXP(1-$A11/Parameters!$F$24)</f>
        <v>39.8856638114005</v>
      </c>
      <c r="L11" s="6" t="n">
        <f aca="false">Parameters!$C$25+(Parameters!$B$7-Parameters!$C$25)*EXP(-Parameters!$D$25*$A11)-Parameters!$E$25*($A11/Parameters!$F$25)*EXP(1-$A11/Parameters!$F$25)</f>
        <v>70.8989747870258</v>
      </c>
      <c r="M11" s="6" t="n">
        <f aca="false">Parameters!$C$26+(Parameters!$B$9-Parameters!$C$26)*EXP(-Parameters!$D$26*$A11)-Parameters!$E$26*($A11/Parameters!$F$26)*EXP(1-$A11/Parameters!$F$26)</f>
        <v>55.6044513437219</v>
      </c>
    </row>
    <row r="12" customFormat="false" ht="15" hidden="false" customHeight="false" outlineLevel="0" collapsed="false">
      <c r="A12" s="2" t="n">
        <f aca="false">10/12</f>
        <v>0.833333333333333</v>
      </c>
      <c r="B12" s="6" t="n">
        <f aca="false">Parameters!$C$15+(Parameters!$B$3-Parameters!$C$15)*EXP(-Parameters!$D$15*$A12)-Parameters!$E$15*($A12/Parameters!$F$15)*EXP(1-$A12/Parameters!$F$15)</f>
        <v>82.129102030291</v>
      </c>
      <c r="C12" s="6" t="n">
        <f aca="false">Parameters!$C$16+(Parameters!$B$6-Parameters!$C$16)*EXP(-Parameters!$D$16*$A12)-Parameters!$E$16*($A12/Parameters!$F$16)*EXP(1-$A12/Parameters!$F$16)</f>
        <v>54.6035434991088</v>
      </c>
      <c r="D12" s="6" t="n">
        <f aca="false">Parameters!$C$17+(Parameters!$B$7-Parameters!$C$17)*EXP(-Parameters!$D$17*$A12)-Parameters!$E$17*($A12/Parameters!$F$17)*EXP(1-$A12/Parameters!$F$17)</f>
        <v>62.2464387307634</v>
      </c>
      <c r="E12" s="6" t="n">
        <f aca="false">Parameters!$C$18+(Parameters!$B$9-Parameters!$C$18)*EXP(-Parameters!$D$18*$A12)-Parameters!$E$18*($A12/Parameters!$F$18)*EXP(1-$A12/Parameters!$F$18)</f>
        <v>64.5116462745503</v>
      </c>
      <c r="F12" s="6" t="n">
        <f aca="false">Parameters!$C$19+(Parameters!$B$3-Parameters!$C$19)*EXP(-Parameters!$D$19*$A12)-Parameters!$E$19*($A12/Parameters!$F$19)*EXP(1-$A12/Parameters!$F$19)+Parameters!$B$30*IF($A12&gt;=Parameters!$B$32,1,0)</f>
        <v>100.884796867714</v>
      </c>
      <c r="G12" s="6" t="n">
        <f aca="false">Parameters!$C$20+(Parameters!$B$6-Parameters!$C$20)*EXP(-Parameters!$D$20*$A12)-Parameters!$E$20*($A12/Parameters!$F$20)*EXP(1-$A12/Parameters!$F$20)</f>
        <v>40.4358090384519</v>
      </c>
      <c r="H12" s="6" t="n">
        <f aca="false">Parameters!$C$21+(Parameters!$B$7-Parameters!$C$21)*EXP(-Parameters!$D$21*$A12)-Parameters!$E$21*($A12/Parameters!$F$21)*EXP(1-$A12/Parameters!$F$21)</f>
        <v>68.9381321636271</v>
      </c>
      <c r="I12" s="6" t="n">
        <f aca="false">Parameters!$C$22+(Parameters!$B$9-Parameters!$C$22)*EXP(-Parameters!$D$22*$A12)-Parameters!$E$22*($A12/Parameters!$F$22)*EXP(1-$A12/Parameters!$F$22)+Parameters!$B$31*IF($A12&gt;=Parameters!$B$32,1,0)</f>
        <v>52.9761400024835</v>
      </c>
      <c r="J12" s="6" t="n">
        <f aca="false">Parameters!$C$23+(Parameters!$B$3-Parameters!$C$23)*EXP(-Parameters!$D$23*$A12)-Parameters!$E$23*($A12/Parameters!$F$23)*EXP(1-$A12/Parameters!$F$23)</f>
        <v>101.876264327254</v>
      </c>
      <c r="K12" s="6" t="n">
        <f aca="false">Parameters!$C$24+(Parameters!$B$6-Parameters!$C$24)*EXP(-Parameters!$D$24*$A12)-Parameters!$E$24*($A12/Parameters!$F$24)*EXP(1-$A12/Parameters!$F$24)</f>
        <v>39.7718537991249</v>
      </c>
      <c r="L12" s="6" t="n">
        <f aca="false">Parameters!$C$25+(Parameters!$B$7-Parameters!$C$25)*EXP(-Parameters!$D$25*$A12)-Parameters!$E$25*($A12/Parameters!$F$25)*EXP(1-$A12/Parameters!$F$25)</f>
        <v>71.1477547222989</v>
      </c>
      <c r="M12" s="6" t="n">
        <f aca="false">Parameters!$C$26+(Parameters!$B$9-Parameters!$C$26)*EXP(-Parameters!$D$26*$A12)-Parameters!$E$26*($A12/Parameters!$F$26)*EXP(1-$A12/Parameters!$F$26)</f>
        <v>55.6635976507858</v>
      </c>
    </row>
    <row r="13" customFormat="false" ht="15" hidden="false" customHeight="false" outlineLevel="0" collapsed="false">
      <c r="A13" s="2" t="n">
        <f aca="false">11/12</f>
        <v>0.916666666666667</v>
      </c>
      <c r="B13" s="6" t="n">
        <f aca="false">Parameters!$C$15+(Parameters!$B$3-Parameters!$C$15)*EXP(-Parameters!$D$15*$A13)-Parameters!$E$15*($A13/Parameters!$F$15)*EXP(1-$A13/Parameters!$F$15)</f>
        <v>81.2346478726594</v>
      </c>
      <c r="C13" s="6" t="n">
        <f aca="false">Parameters!$C$16+(Parameters!$B$6-Parameters!$C$16)*EXP(-Parameters!$D$16*$A13)-Parameters!$E$16*($A13/Parameters!$F$16)*EXP(1-$A13/Parameters!$F$16)</f>
        <v>55.6516778650994</v>
      </c>
      <c r="D13" s="6" t="n">
        <f aca="false">Parameters!$C$17+(Parameters!$B$7-Parameters!$C$17)*EXP(-Parameters!$D$17*$A13)-Parameters!$E$17*($A13/Parameters!$F$17)*EXP(1-$A13/Parameters!$F$17)</f>
        <v>62.0916066416841</v>
      </c>
      <c r="E13" s="6" t="n">
        <f aca="false">Parameters!$C$18+(Parameters!$B$9-Parameters!$C$18)*EXP(-Parameters!$D$18*$A13)-Parameters!$E$18*($A13/Parameters!$F$18)*EXP(1-$A13/Parameters!$F$18)</f>
        <v>64.5520635207556</v>
      </c>
      <c r="F13" s="6" t="n">
        <f aca="false">Parameters!$C$19+(Parameters!$B$3-Parameters!$C$19)*EXP(-Parameters!$D$19*$A13)-Parameters!$E$19*($A13/Parameters!$F$19)*EXP(1-$A13/Parameters!$F$19)+Parameters!$B$30*IF($A13&gt;=Parameters!$B$32,1,0)</f>
        <v>100.9617115071</v>
      </c>
      <c r="G13" s="6" t="n">
        <f aca="false">Parameters!$C$20+(Parameters!$B$6-Parameters!$C$20)*EXP(-Parameters!$D$20*$A13)-Parameters!$E$20*($A13/Parameters!$F$20)*EXP(1-$A13/Parameters!$F$20)</f>
        <v>40.3855879693854</v>
      </c>
      <c r="H13" s="6" t="n">
        <f aca="false">Parameters!$C$21+(Parameters!$B$7-Parameters!$C$21)*EXP(-Parameters!$D$21*$A13)-Parameters!$E$21*($A13/Parameters!$F$21)*EXP(1-$A13/Parameters!$F$21)</f>
        <v>69.0140204099275</v>
      </c>
      <c r="I13" s="6" t="n">
        <f aca="false">Parameters!$C$22+(Parameters!$B$9-Parameters!$C$22)*EXP(-Parameters!$D$22*$A13)-Parameters!$E$22*($A13/Parameters!$F$22)*EXP(1-$A13/Parameters!$F$22)+Parameters!$B$31*IF($A13&gt;=Parameters!$B$32,1,0)</f>
        <v>52.8043533195295</v>
      </c>
      <c r="J13" s="6" t="n">
        <f aca="false">Parameters!$C$23+(Parameters!$B$3-Parameters!$C$23)*EXP(-Parameters!$D$23*$A13)-Parameters!$E$23*($A13/Parameters!$F$23)*EXP(1-$A13/Parameters!$F$23)</f>
        <v>102.028040819855</v>
      </c>
      <c r="K13" s="6" t="n">
        <f aca="false">Parameters!$C$24+(Parameters!$B$6-Parameters!$C$24)*EXP(-Parameters!$D$24*$A13)-Parameters!$E$24*($A13/Parameters!$F$24)*EXP(1-$A13/Parameters!$F$24)</f>
        <v>39.6599249008928</v>
      </c>
      <c r="L13" s="6" t="n">
        <f aca="false">Parameters!$C$25+(Parameters!$B$7-Parameters!$C$25)*EXP(-Parameters!$D$25*$A13)-Parameters!$E$25*($A13/Parameters!$F$25)*EXP(1-$A13/Parameters!$F$25)</f>
        <v>71.3844015169561</v>
      </c>
      <c r="M13" s="6" t="n">
        <f aca="false">Parameters!$C$26+(Parameters!$B$9-Parameters!$C$26)*EXP(-Parameters!$D$26*$A13)-Parameters!$E$26*($A13/Parameters!$F$26)*EXP(1-$A13/Parameters!$F$26)</f>
        <v>55.7212836303251</v>
      </c>
    </row>
    <row r="14" customFormat="false" ht="15" hidden="false" customHeight="false" outlineLevel="0" collapsed="false">
      <c r="A14" s="2" t="n">
        <f aca="false">12/12</f>
        <v>1</v>
      </c>
      <c r="B14" s="6" t="n">
        <f aca="false">Parameters!$C$15+(Parameters!$B$3-Parameters!$C$15)*EXP(-Parameters!$D$15*$A14)-Parameters!$E$15*($A14/Parameters!$F$15)*EXP(1-$A14/Parameters!$F$15)</f>
        <v>80.4616451335736</v>
      </c>
      <c r="C14" s="6" t="n">
        <f aca="false">Parameters!$C$16+(Parameters!$B$6-Parameters!$C$16)*EXP(-Parameters!$D$16*$A14)-Parameters!$E$16*($A14/Parameters!$F$16)*EXP(1-$A14/Parameters!$F$16)</f>
        <v>56.652857015922</v>
      </c>
      <c r="D14" s="6" t="n">
        <f aca="false">Parameters!$C$17+(Parameters!$B$7-Parameters!$C$17)*EXP(-Parameters!$D$17*$A14)-Parameters!$E$17*($A14/Parameters!$F$17)*EXP(1-$A14/Parameters!$F$17)</f>
        <v>61.9871414912077</v>
      </c>
      <c r="E14" s="6" t="n">
        <f aca="false">Parameters!$C$18+(Parameters!$B$9-Parameters!$C$18)*EXP(-Parameters!$D$18*$A14)-Parameters!$E$18*($A14/Parameters!$F$18)*EXP(1-$A14/Parameters!$F$18)</f>
        <v>64.4966987485625</v>
      </c>
      <c r="F14" s="6" t="n">
        <f aca="false">Parameters!$C$19+(Parameters!$B$3-Parameters!$C$19)*EXP(-Parameters!$D$19*$A14)-Parameters!$E$19*($A14/Parameters!$F$19)*EXP(1-$A14/Parameters!$F$19)+Parameters!$B$30*IF($A14&gt;=Parameters!$B$32,1,0)</f>
        <v>119.036727117273</v>
      </c>
      <c r="G14" s="6" t="n">
        <f aca="false">Parameters!$C$20+(Parameters!$B$6-Parameters!$C$20)*EXP(-Parameters!$D$20*$A14)-Parameters!$E$20*($A14/Parameters!$F$20)*EXP(1-$A14/Parameters!$F$20)</f>
        <v>40.3364023492142</v>
      </c>
      <c r="H14" s="6" t="n">
        <f aca="false">Parameters!$C$21+(Parameters!$B$7-Parameters!$C$21)*EXP(-Parameters!$D$21*$A14)-Parameters!$E$21*($A14/Parameters!$F$21)*EXP(1-$A14/Parameters!$F$21)</f>
        <v>69.0871155451347</v>
      </c>
      <c r="I14" s="6" t="n">
        <f aca="false">Parameters!$C$22+(Parameters!$B$9-Parameters!$C$22)*EXP(-Parameters!$D$22*$A14)-Parameters!$E$22*($A14/Parameters!$F$22)*EXP(1-$A14/Parameters!$F$22)+Parameters!$B$31*IF($A14&gt;=Parameters!$B$32,1,0)</f>
        <v>44.6375047177497</v>
      </c>
      <c r="J14" s="6" t="n">
        <f aca="false">Parameters!$C$23+(Parameters!$B$3-Parameters!$C$23)*EXP(-Parameters!$D$23*$A14)-Parameters!$E$23*($A14/Parameters!$F$23)*EXP(1-$A14/Parameters!$F$23)</f>
        <v>102.174231090269</v>
      </c>
      <c r="K14" s="6" t="n">
        <f aca="false">Parameters!$C$24+(Parameters!$B$6-Parameters!$C$24)*EXP(-Parameters!$D$24*$A14)-Parameters!$E$24*($A14/Parameters!$F$24)*EXP(1-$A14/Parameters!$F$24)</f>
        <v>39.5498460246239</v>
      </c>
      <c r="L14" s="6" t="n">
        <f aca="false">Parameters!$C$25+(Parameters!$B$7-Parameters!$C$25)*EXP(-Parameters!$D$25*$A14)-Parameters!$E$25*($A14/Parameters!$F$25)*EXP(1-$A14/Parameters!$F$25)</f>
        <v>71.6095069112478</v>
      </c>
      <c r="M14" s="6" t="n">
        <f aca="false">Parameters!$C$26+(Parameters!$B$9-Parameters!$C$26)*EXP(-Parameters!$D$26*$A14)-Parameters!$E$26*($A14/Parameters!$F$26)*EXP(1-$A14/Parameters!$F$26)</f>
        <v>55.7775453379549</v>
      </c>
    </row>
    <row r="15" customFormat="false" ht="15" hidden="false" customHeight="false" outlineLevel="0" collapsed="false">
      <c r="A15" s="2" t="n">
        <f aca="false">13/12</f>
        <v>1.08333333333333</v>
      </c>
      <c r="B15" s="6" t="n">
        <f aca="false">Parameters!$C$15+(Parameters!$B$3-Parameters!$C$15)*EXP(-Parameters!$D$15*$A15)-Parameters!$E$15*($A15/Parameters!$F$15)*EXP(1-$A15/Parameters!$F$15)</f>
        <v>79.801708039877</v>
      </c>
      <c r="C15" s="6" t="n">
        <f aca="false">Parameters!$C$16+(Parameters!$B$6-Parameters!$C$16)*EXP(-Parameters!$D$16*$A15)-Parameters!$E$16*($A15/Parameters!$F$16)*EXP(1-$A15/Parameters!$F$16)</f>
        <v>57.609184491259</v>
      </c>
      <c r="D15" s="6" t="n">
        <f aca="false">Parameters!$C$17+(Parameters!$B$7-Parameters!$C$17)*EXP(-Parameters!$D$17*$A15)-Parameters!$E$17*($A15/Parameters!$F$17)*EXP(1-$A15/Parameters!$F$17)</f>
        <v>61.9280799899194</v>
      </c>
      <c r="E15" s="6" t="n">
        <f aca="false">Parameters!$C$18+(Parameters!$B$9-Parameters!$C$18)*EXP(-Parameters!$D$18*$A15)-Parameters!$E$18*($A15/Parameters!$F$18)*EXP(1-$A15/Parameters!$F$18)</f>
        <v>64.357862341466</v>
      </c>
      <c r="F15" s="6" t="n">
        <f aca="false">Parameters!$C$19+(Parameters!$B$3-Parameters!$C$19)*EXP(-Parameters!$D$19*$A15)-Parameters!$E$19*($A15/Parameters!$F$19)*EXP(1-$A15/Parameters!$F$19)+Parameters!$B$30*IF($A15&gt;=Parameters!$B$32,1,0)</f>
        <v>119.109890585432</v>
      </c>
      <c r="G15" s="6" t="n">
        <f aca="false">Parameters!$C$20+(Parameters!$B$6-Parameters!$C$20)*EXP(-Parameters!$D$20*$A15)-Parameters!$E$20*($A15/Parameters!$F$20)*EXP(1-$A15/Parameters!$F$20)</f>
        <v>40.2882308292409</v>
      </c>
      <c r="H15" s="6" t="n">
        <f aca="false">Parameters!$C$21+(Parameters!$B$7-Parameters!$C$21)*EXP(-Parameters!$D$21*$A15)-Parameters!$E$21*($A15/Parameters!$F$21)*EXP(1-$A15/Parameters!$F$21)</f>
        <v>69.1575203713288</v>
      </c>
      <c r="I15" s="6" t="n">
        <f aca="false">Parameters!$C$22+(Parameters!$B$9-Parameters!$C$22)*EXP(-Parameters!$D$22*$A15)-Parameters!$E$22*($A15/Parameters!$F$22)*EXP(1-$A15/Parameters!$F$22)+Parameters!$B$31*IF($A15&gt;=Parameters!$B$32,1,0)</f>
        <v>44.4754522499031</v>
      </c>
      <c r="J15" s="6" t="n">
        <f aca="false">Parameters!$C$23+(Parameters!$B$3-Parameters!$C$23)*EXP(-Parameters!$D$23*$A15)-Parameters!$E$23*($A15/Parameters!$F$23)*EXP(1-$A15/Parameters!$F$23)</f>
        <v>102.315040742658</v>
      </c>
      <c r="K15" s="6" t="n">
        <f aca="false">Parameters!$C$24+(Parameters!$B$6-Parameters!$C$24)*EXP(-Parameters!$D$24*$A15)-Parameters!$E$24*($A15/Parameters!$F$24)*EXP(1-$A15/Parameters!$F$24)</f>
        <v>39.4415865921446</v>
      </c>
      <c r="L15" s="6" t="n">
        <f aca="false">Parameters!$C$25+(Parameters!$B$7-Parameters!$C$25)*EXP(-Parameters!$D$25*$A15)-Parameters!$E$25*($A15/Parameters!$F$25)*EXP(1-$A15/Parameters!$F$25)</f>
        <v>71.8236337859119</v>
      </c>
      <c r="M15" s="6" t="n">
        <f aca="false">Parameters!$C$26+(Parameters!$B$9-Parameters!$C$26)*EXP(-Parameters!$D$26*$A15)-Parameters!$E$26*($A15/Parameters!$F$26)*EXP(1-$A15/Parameters!$F$26)</f>
        <v>55.8324179390738</v>
      </c>
    </row>
    <row r="16" customFormat="false" ht="15" hidden="false" customHeight="false" outlineLevel="0" collapsed="false">
      <c r="A16" s="2" t="n">
        <f aca="false">14/12</f>
        <v>1.16666666666667</v>
      </c>
      <c r="B16" s="6" t="n">
        <f aca="false">Parameters!$C$15+(Parameters!$B$3-Parameters!$C$15)*EXP(-Parameters!$D$15*$A16)-Parameters!$E$15*($A16/Parameters!$F$15)*EXP(1-$A16/Parameters!$F$15)</f>
        <v>79.2469319187023</v>
      </c>
      <c r="C16" s="6" t="n">
        <f aca="false">Parameters!$C$16+(Parameters!$B$6-Parameters!$C$16)*EXP(-Parameters!$D$16*$A16)-Parameters!$E$16*($A16/Parameters!$F$16)*EXP(1-$A16/Parameters!$F$16)</f>
        <v>58.5226695946323</v>
      </c>
      <c r="D16" s="6" t="n">
        <f aca="false">Parameters!$C$17+(Parameters!$B$7-Parameters!$C$17)*EXP(-Parameters!$D$17*$A16)-Parameters!$E$17*($A16/Parameters!$F$17)*EXP(1-$A16/Parameters!$F$17)</f>
        <v>61.9098470423679</v>
      </c>
      <c r="E16" s="6" t="n">
        <f aca="false">Parameters!$C$18+(Parameters!$B$9-Parameters!$C$18)*EXP(-Parameters!$D$18*$A16)-Parameters!$E$18*($A16/Parameters!$F$18)*EXP(1-$A16/Parameters!$F$18)</f>
        <v>64.146655801452</v>
      </c>
      <c r="F16" s="6" t="n">
        <f aca="false">Parameters!$C$19+(Parameters!$B$3-Parameters!$C$19)*EXP(-Parameters!$D$19*$A16)-Parameters!$E$19*($A16/Parameters!$F$19)*EXP(1-$A16/Parameters!$F$19)+Parameters!$B$30*IF($A16&gt;=Parameters!$B$32,1,0)</f>
        <v>119.181247641125</v>
      </c>
      <c r="G16" s="6" t="n">
        <f aca="false">Parameters!$C$20+(Parameters!$B$6-Parameters!$C$20)*EXP(-Parameters!$D$20*$A16)-Parameters!$E$20*($A16/Parameters!$F$20)*EXP(1-$A16/Parameters!$F$20)</f>
        <v>40.2410525009313</v>
      </c>
      <c r="H16" s="6" t="n">
        <f aca="false">Parameters!$C$21+(Parameters!$B$7-Parameters!$C$21)*EXP(-Parameters!$D$21*$A16)-Parameters!$E$21*($A16/Parameters!$F$21)*EXP(1-$A16/Parameters!$F$21)</f>
        <v>69.2253339068996</v>
      </c>
      <c r="I16" s="6" t="n">
        <f aca="false">Parameters!$C$22+(Parameters!$B$9-Parameters!$C$22)*EXP(-Parameters!$D$22*$A16)-Parameters!$E$22*($A16/Parameters!$F$22)*EXP(1-$A16/Parameters!$F$22)+Parameters!$B$31*IF($A16&gt;=Parameters!$B$32,1,0)</f>
        <v>44.3180580490824</v>
      </c>
      <c r="J16" s="6" t="n">
        <f aca="false">Parameters!$C$23+(Parameters!$B$3-Parameters!$C$23)*EXP(-Parameters!$D$23*$A16)-Parameters!$E$23*($A16/Parameters!$F$23)*EXP(1-$A16/Parameters!$F$23)</f>
        <v>102.450667813799</v>
      </c>
      <c r="K16" s="6" t="n">
        <f aca="false">Parameters!$C$24+(Parameters!$B$6-Parameters!$C$24)*EXP(-Parameters!$D$24*$A16)-Parameters!$E$24*($A16/Parameters!$F$24)*EXP(1-$A16/Parameters!$F$24)</f>
        <v>39.3351165306943</v>
      </c>
      <c r="L16" s="6" t="n">
        <f aca="false">Parameters!$C$25+(Parameters!$B$7-Parameters!$C$25)*EXP(-Parameters!$D$25*$A16)-Parameters!$E$25*($A16/Parameters!$F$25)*EXP(1-$A16/Parameters!$F$25)</f>
        <v>72.0273175696687</v>
      </c>
      <c r="M16" s="6" t="n">
        <f aca="false">Parameters!$C$26+(Parameters!$B$9-Parameters!$C$26)*EXP(-Parameters!$D$26*$A16)-Parameters!$E$26*($A16/Parameters!$F$26)*EXP(1-$A16/Parameters!$F$26)</f>
        <v>55.8859357308439</v>
      </c>
    </row>
    <row r="17" customFormat="false" ht="15" hidden="false" customHeight="false" outlineLevel="0" collapsed="false">
      <c r="A17" s="2" t="n">
        <f aca="false">15/12</f>
        <v>1.25</v>
      </c>
      <c r="B17" s="6" t="n">
        <f aca="false">Parameters!$C$15+(Parameters!$B$3-Parameters!$C$15)*EXP(-Parameters!$D$15*$A17)-Parameters!$E$15*($A17/Parameters!$F$15)*EXP(1-$A17/Parameters!$F$15)</f>
        <v>78.7898679270468</v>
      </c>
      <c r="C17" s="6" t="n">
        <f aca="false">Parameters!$C$16+(Parameters!$B$6-Parameters!$C$16)*EXP(-Parameters!$D$16*$A17)-Parameters!$E$16*($A17/Parameters!$F$16)*EXP(1-$A17/Parameters!$F$16)</f>
        <v>59.3952316150752</v>
      </c>
      <c r="D17" s="6" t="n">
        <f aca="false">Parameters!$C$17+(Parameters!$B$7-Parameters!$C$17)*EXP(-Parameters!$D$17*$A17)-Parameters!$E$17*($A17/Parameters!$F$17)*EXP(1-$A17/Parameters!$F$17)</f>
        <v>61.9282283323937</v>
      </c>
      <c r="E17" s="6" t="n">
        <f aca="false">Parameters!$C$18+(Parameters!$B$9-Parameters!$C$18)*EXP(-Parameters!$D$18*$A17)-Parameters!$E$18*($A17/Parameters!$F$18)*EXP(1-$A17/Parameters!$F$18)</f>
        <v>63.8730781591058</v>
      </c>
      <c r="F17" s="6" t="n">
        <f aca="false">Parameters!$C$19+(Parameters!$B$3-Parameters!$C$19)*EXP(-Parameters!$D$19*$A17)-Parameters!$E$19*($A17/Parameters!$F$19)*EXP(1-$A17/Parameters!$F$19)+Parameters!$B$30*IF($A17&gt;=Parameters!$B$32,1,0)</f>
        <v>119.250842884836</v>
      </c>
      <c r="G17" s="6" t="n">
        <f aca="false">Parameters!$C$20+(Parameters!$B$6-Parameters!$C$20)*EXP(-Parameters!$D$20*$A17)-Parameters!$E$20*($A17/Parameters!$F$20)*EXP(1-$A17/Parameters!$F$20)</f>
        <v>40.1948468868399</v>
      </c>
      <c r="H17" s="6" t="n">
        <f aca="false">Parameters!$C$21+(Parameters!$B$7-Parameters!$C$21)*EXP(-Parameters!$D$21*$A17)-Parameters!$E$21*($A17/Parameters!$F$21)*EXP(1-$A17/Parameters!$F$21)</f>
        <v>69.2906515258072</v>
      </c>
      <c r="I17" s="6" t="n">
        <f aca="false">Parameters!$C$22+(Parameters!$B$9-Parameters!$C$22)*EXP(-Parameters!$D$22*$A17)-Parameters!$E$22*($A17/Parameters!$F$22)*EXP(1-$A17/Parameters!$F$22)+Parameters!$B$31*IF($A17&gt;=Parameters!$B$32,1,0)</f>
        <v>44.1651882114231</v>
      </c>
      <c r="J17" s="6" t="n">
        <f aca="false">Parameters!$C$23+(Parameters!$B$3-Parameters!$C$23)*EXP(-Parameters!$D$23*$A17)-Parameters!$E$23*($A17/Parameters!$F$23)*EXP(1-$A17/Parameters!$F$23)</f>
        <v>102.581303051614</v>
      </c>
      <c r="K17" s="6" t="n">
        <f aca="false">Parameters!$C$24+(Parameters!$B$6-Parameters!$C$24)*EXP(-Parameters!$D$24*$A17)-Parameters!$E$24*($A17/Parameters!$F$24)*EXP(1-$A17/Parameters!$F$24)</f>
        <v>39.2304062645712</v>
      </c>
      <c r="L17" s="6" t="n">
        <f aca="false">Parameters!$C$25+(Parameters!$B$7-Parameters!$C$25)*EXP(-Parameters!$D$25*$A17)-Parameters!$E$25*($A17/Parameters!$F$25)*EXP(1-$A17/Parameters!$F$25)</f>
        <v>72.2210675780719</v>
      </c>
      <c r="M17" s="6" t="n">
        <f aca="false">Parameters!$C$26+(Parameters!$B$9-Parameters!$C$26)*EXP(-Parameters!$D$26*$A17)-Parameters!$E$26*($A17/Parameters!$F$26)*EXP(1-$A17/Parameters!$F$26)</f>
        <v>55.9381321636271</v>
      </c>
    </row>
    <row r="18" customFormat="false" ht="15" hidden="false" customHeight="false" outlineLevel="0" collapsed="false">
      <c r="A18" s="2" t="n">
        <f aca="false">16/12</f>
        <v>1.33333333333333</v>
      </c>
      <c r="B18" s="6" t="n">
        <f aca="false">Parameters!$C$15+(Parameters!$B$3-Parameters!$C$15)*EXP(-Parameters!$D$15*$A18)-Parameters!$E$15*($A18/Parameters!$F$15)*EXP(1-$A18/Parameters!$F$15)</f>
        <v>78.423499041783</v>
      </c>
      <c r="C18" s="6" t="n">
        <f aca="false">Parameters!$C$16+(Parameters!$B$6-Parameters!$C$16)*EXP(-Parameters!$D$16*$A18)-Parameters!$E$16*($A18/Parameters!$F$16)*EXP(1-$A18/Parameters!$F$16)</f>
        <v>60.2287038596774</v>
      </c>
      <c r="D18" s="6" t="n">
        <f aca="false">Parameters!$C$17+(Parameters!$B$7-Parameters!$C$17)*EXP(-Parameters!$D$17*$A18)-Parameters!$E$17*($A18/Parameters!$F$17)*EXP(1-$A18/Parameters!$F$17)</f>
        <v>61.9793447358695</v>
      </c>
      <c r="E18" s="6" t="n">
        <f aca="false">Parameters!$C$18+(Parameters!$B$9-Parameters!$C$18)*EXP(-Parameters!$D$18*$A18)-Parameters!$E$18*($A18/Parameters!$F$18)*EXP(1-$A18/Parameters!$F$18)</f>
        <v>63.5461235596317</v>
      </c>
      <c r="F18" s="6" t="n">
        <f aca="false">Parameters!$C$19+(Parameters!$B$3-Parameters!$C$19)*EXP(-Parameters!$D$19*$A18)-Parameters!$E$19*($A18/Parameters!$F$19)*EXP(1-$A18/Parameters!$F$19)+Parameters!$B$30*IF($A18&gt;=Parameters!$B$32,1,0)</f>
        <v>119.318719815857</v>
      </c>
      <c r="G18" s="6" t="n">
        <f aca="false">Parameters!$C$20+(Parameters!$B$6-Parameters!$C$20)*EXP(-Parameters!$D$20*$A18)-Parameters!$E$20*($A18/Parameters!$F$20)*EXP(1-$A18/Parameters!$F$20)</f>
        <v>40.1495939317214</v>
      </c>
      <c r="H18" s="6" t="n">
        <f aca="false">Parameters!$C$21+(Parameters!$B$7-Parameters!$C$21)*EXP(-Parameters!$D$21*$A18)-Parameters!$E$21*($A18/Parameters!$F$21)*EXP(1-$A18/Parameters!$F$21)</f>
        <v>69.3535650917179</v>
      </c>
      <c r="I18" s="6" t="n">
        <f aca="false">Parameters!$C$22+(Parameters!$B$9-Parameters!$C$22)*EXP(-Parameters!$D$22*$A18)-Parameters!$E$22*($A18/Parameters!$F$22)*EXP(1-$A18/Parameters!$F$22)+Parameters!$B$31*IF($A18&gt;=Parameters!$B$32,1,0)</f>
        <v>44.0167126821845</v>
      </c>
      <c r="J18" s="6" t="n">
        <f aca="false">Parameters!$C$23+(Parameters!$B$3-Parameters!$C$23)*EXP(-Parameters!$D$23*$A18)-Parameters!$E$23*($A18/Parameters!$F$23)*EXP(1-$A18/Parameters!$F$23)</f>
        <v>102.707130183436</v>
      </c>
      <c r="K18" s="6" t="n">
        <f aca="false">Parameters!$C$24+(Parameters!$B$6-Parameters!$C$24)*EXP(-Parameters!$D$24*$A18)-Parameters!$E$24*($A18/Parameters!$F$24)*EXP(1-$A18/Parameters!$F$24)</f>
        <v>39.1274267069172</v>
      </c>
      <c r="L18" s="6" t="n">
        <f aca="false">Parameters!$C$25+(Parameters!$B$7-Parameters!$C$25)*EXP(-Parameters!$D$25*$A18)-Parameters!$E$25*($A18/Parameters!$F$25)*EXP(1-$A18/Parameters!$F$25)</f>
        <v>72.4053682870622</v>
      </c>
      <c r="M18" s="6" t="n">
        <f aca="false">Parameters!$C$26+(Parameters!$B$9-Parameters!$C$26)*EXP(-Parameters!$D$26*$A18)-Parameters!$E$26*($A18/Parameters!$F$26)*EXP(1-$A18/Parameters!$F$26)</f>
        <v>55.9890398618931</v>
      </c>
    </row>
    <row r="19" customFormat="false" ht="15" hidden="false" customHeight="false" outlineLevel="0" collapsed="false">
      <c r="A19" s="2" t="n">
        <f aca="false">17/12</f>
        <v>1.41666666666667</v>
      </c>
      <c r="B19" s="6" t="n">
        <f aca="false">Parameters!$C$15+(Parameters!$B$3-Parameters!$C$15)*EXP(-Parameters!$D$15*$A19)-Parameters!$E$15*($A19/Parameters!$F$15)*EXP(1-$A19/Parameters!$F$15)</f>
        <v>78.1412172493408</v>
      </c>
      <c r="C19" s="6" t="n">
        <f aca="false">Parameters!$C$16+(Parameters!$B$6-Parameters!$C$16)*EXP(-Parameters!$D$16*$A19)-Parameters!$E$16*($A19/Parameters!$F$16)*EXP(1-$A19/Parameters!$F$16)</f>
        <v>61.024837505478</v>
      </c>
      <c r="D19" s="6" t="n">
        <f aca="false">Parameters!$C$17+(Parameters!$B$7-Parameters!$C$17)*EXP(-Parameters!$D$17*$A19)-Parameters!$E$17*($A19/Parameters!$F$17)*EXP(1-$A19/Parameters!$F$17)</f>
        <v>62.0596284434855</v>
      </c>
      <c r="E19" s="6" t="n">
        <f aca="false">Parameters!$C$18+(Parameters!$B$9-Parameters!$C$18)*EXP(-Parameters!$D$18*$A19)-Parameters!$E$18*($A19/Parameters!$F$18)*EXP(1-$A19/Parameters!$F$18)</f>
        <v>63.1738707294185</v>
      </c>
      <c r="F19" s="6" t="n">
        <f aca="false">Parameters!$C$19+(Parameters!$B$3-Parameters!$C$19)*EXP(-Parameters!$D$19*$A19)-Parameters!$E$19*($A19/Parameters!$F$19)*EXP(1-$A19/Parameters!$F$19)+Parameters!$B$30*IF($A19&gt;=Parameters!$B$32,1,0)</f>
        <v>119.384920859481</v>
      </c>
      <c r="G19" s="6" t="n">
        <f aca="false">Parameters!$C$20+(Parameters!$B$6-Parameters!$C$20)*EXP(-Parameters!$D$20*$A19)-Parameters!$E$20*($A19/Parameters!$F$20)*EXP(1-$A19/Parameters!$F$20)</f>
        <v>40.1052739938257</v>
      </c>
      <c r="H19" s="6" t="n">
        <f aca="false">Parameters!$C$21+(Parameters!$B$7-Parameters!$C$21)*EXP(-Parameters!$D$21*$A19)-Parameters!$E$21*($A19/Parameters!$F$21)*EXP(1-$A19/Parameters!$F$21)</f>
        <v>69.414163087202</v>
      </c>
      <c r="I19" s="6" t="n">
        <f aca="false">Parameters!$C$22+(Parameters!$B$9-Parameters!$C$22)*EXP(-Parameters!$D$22*$A19)-Parameters!$E$22*($A19/Parameters!$F$22)*EXP(1-$A19/Parameters!$F$22)+Parameters!$B$31*IF($A19&gt;=Parameters!$B$32,1,0)</f>
        <v>43.8725051451041</v>
      </c>
      <c r="J19" s="6" t="n">
        <f aca="false">Parameters!$C$23+(Parameters!$B$3-Parameters!$C$23)*EXP(-Parameters!$D$23*$A19)-Parameters!$E$23*($A19/Parameters!$F$23)*EXP(1-$A19/Parameters!$F$23)</f>
        <v>102.828326174404</v>
      </c>
      <c r="K19" s="6" t="n">
        <f aca="false">Parameters!$C$24+(Parameters!$B$6-Parameters!$C$24)*EXP(-Parameters!$D$24*$A19)-Parameters!$E$24*($A19/Parameters!$F$24)*EXP(1-$A19/Parameters!$F$24)</f>
        <v>39.0261492516373</v>
      </c>
      <c r="L19" s="6" t="n">
        <f aca="false">Parameters!$C$25+(Parameters!$B$7-Parameters!$C$25)*EXP(-Parameters!$D$25*$A19)-Parameters!$E$25*($A19/Parameters!$F$25)*EXP(1-$A19/Parameters!$F$25)</f>
        <v>72.5806805444102</v>
      </c>
      <c r="M19" s="6" t="n">
        <f aca="false">Parameters!$C$26+(Parameters!$B$9-Parameters!$C$26)*EXP(-Parameters!$D$26*$A19)-Parameters!$E$26*($A19/Parameters!$F$26)*EXP(1-$A19/Parameters!$F$26)</f>
        <v>56.0386906446105</v>
      </c>
    </row>
    <row r="20" customFormat="false" ht="15" hidden="false" customHeight="false" outlineLevel="0" collapsed="false">
      <c r="A20" s="2" t="n">
        <f aca="false">18/12</f>
        <v>1.5</v>
      </c>
      <c r="B20" s="6" t="n">
        <f aca="false">Parameters!$C$15+(Parameters!$B$3-Parameters!$C$15)*EXP(-Parameters!$D$15*$A20)-Parameters!$E$15*($A20/Parameters!$F$15)*EXP(1-$A20/Parameters!$F$15)</f>
        <v>77.9368018771557</v>
      </c>
      <c r="C20" s="6" t="n">
        <f aca="false">Parameters!$C$16+(Parameters!$B$6-Parameters!$C$16)*EXP(-Parameters!$D$16*$A20)-Parameters!$E$16*($A20/Parameters!$F$16)*EXP(1-$A20/Parameters!$F$16)</f>
        <v>61.7853052787969</v>
      </c>
      <c r="D20" s="6" t="n">
        <f aca="false">Parameters!$C$17+(Parameters!$B$7-Parameters!$C$17)*EXP(-Parameters!$D$17*$A20)-Parameters!$E$17*($A20/Parameters!$F$17)*EXP(1-$A20/Parameters!$F$17)</f>
        <v>62.1658006835539</v>
      </c>
      <c r="E20" s="6" t="n">
        <f aca="false">Parameters!$C$18+(Parameters!$B$9-Parameters!$C$18)*EXP(-Parameters!$D$18*$A20)-Parameters!$E$18*($A20/Parameters!$F$18)*EXP(1-$A20/Parameters!$F$18)</f>
        <v>62.7635649729719</v>
      </c>
      <c r="F20" s="6" t="n">
        <f aca="false">Parameters!$C$19+(Parameters!$B$3-Parameters!$C$19)*EXP(-Parameters!$D$19*$A20)-Parameters!$E$19*($A20/Parameters!$F$19)*EXP(1-$A20/Parameters!$F$19)+Parameters!$B$30*IF($A20&gt;=Parameters!$B$32,1,0)</f>
        <v>119.449487393513</v>
      </c>
      <c r="G20" s="6" t="n">
        <f aca="false">Parameters!$C$20+(Parameters!$B$6-Parameters!$C$20)*EXP(-Parameters!$D$20*$A20)-Parameters!$E$20*($A20/Parameters!$F$20)*EXP(1-$A20/Parameters!$F$20)</f>
        <v>40.0618678363729</v>
      </c>
      <c r="H20" s="6" t="n">
        <f aca="false">Parameters!$C$21+(Parameters!$B$7-Parameters!$C$21)*EXP(-Parameters!$D$21*$A20)-Parameters!$E$21*($A20/Parameters!$F$21)*EXP(1-$A20/Parameters!$F$21)</f>
        <v>69.4725307381774</v>
      </c>
      <c r="I20" s="6" t="n">
        <f aca="false">Parameters!$C$22+(Parameters!$B$9-Parameters!$C$22)*EXP(-Parameters!$D$22*$A20)-Parameters!$E$22*($A20/Parameters!$F$22)*EXP(1-$A20/Parameters!$F$22)+Parameters!$B$31*IF($A20&gt;=Parameters!$B$32,1,0)</f>
        <v>43.7324429149345</v>
      </c>
      <c r="J20" s="6" t="n">
        <f aca="false">Parameters!$C$23+(Parameters!$B$3-Parameters!$C$23)*EXP(-Parameters!$D$23*$A20)-Parameters!$E$23*($A20/Parameters!$F$23)*EXP(1-$A20/Parameters!$F$23)</f>
        <v>102.945061476355</v>
      </c>
      <c r="K20" s="6" t="n">
        <f aca="false">Parameters!$C$24+(Parameters!$B$6-Parameters!$C$24)*EXP(-Parameters!$D$24*$A20)-Parameters!$E$24*($A20/Parameters!$F$24)*EXP(1-$A20/Parameters!$F$24)</f>
        <v>38.9265457654537</v>
      </c>
      <c r="L20" s="6" t="n">
        <f aca="false">Parameters!$C$25+(Parameters!$B$7-Parameters!$C$25)*EXP(-Parameters!$D$25*$A20)-Parameters!$E$25*($A20/Parameters!$F$25)*EXP(1-$A20/Parameters!$F$25)</f>
        <v>72.7474427220752</v>
      </c>
      <c r="M20" s="6" t="n">
        <f aca="false">Parameters!$C$26+(Parameters!$B$9-Parameters!$C$26)*EXP(-Parameters!$D$26*$A20)-Parameters!$E$26*($A20/Parameters!$F$26)*EXP(1-$A20/Parameters!$F$26)</f>
        <v>56.0871155451347</v>
      </c>
    </row>
    <row r="21" customFormat="false" ht="15" hidden="false" customHeight="false" outlineLevel="0" collapsed="false">
      <c r="A21" s="2" t="n">
        <f aca="false">19/12</f>
        <v>1.58333333333333</v>
      </c>
      <c r="B21" s="6" t="n">
        <f aca="false">Parameters!$C$15+(Parameters!$B$3-Parameters!$C$15)*EXP(-Parameters!$D$15*$A21)-Parameters!$E$15*($A21/Parameters!$F$15)*EXP(1-$A21/Parameters!$F$15)</f>
        <v>77.8043990117055</v>
      </c>
      <c r="C21" s="6" t="n">
        <f aca="false">Parameters!$C$16+(Parameters!$B$6-Parameters!$C$16)*EXP(-Parameters!$D$16*$A21)-Parameters!$E$16*($A21/Parameters!$F$16)*EXP(1-$A21/Parameters!$F$16)</f>
        <v>62.511704969737</v>
      </c>
      <c r="D21" s="6" t="n">
        <f aca="false">Parameters!$C$17+(Parameters!$B$7-Parameters!$C$17)*EXP(-Parameters!$D$17*$A21)-Parameters!$E$17*($A21/Parameters!$F$17)*EXP(1-$A21/Parameters!$F$17)</f>
        <v>62.2948509417047</v>
      </c>
      <c r="E21" s="6" t="n">
        <f aca="false">Parameters!$C$18+(Parameters!$B$9-Parameters!$C$18)*EXP(-Parameters!$D$18*$A21)-Parameters!$E$18*($A21/Parameters!$F$18)*EXP(1-$A21/Parameters!$F$18)</f>
        <v>62.3216932993983</v>
      </c>
      <c r="F21" s="6" t="n">
        <f aca="false">Parameters!$C$19+(Parameters!$B$3-Parameters!$C$19)*EXP(-Parameters!$D$19*$A21)-Parameters!$E$19*($A21/Parameters!$F$19)*EXP(1-$A21/Parameters!$F$19)+Parameters!$B$30*IF($A21&gt;=Parameters!$B$32,1,0)</f>
        <v>119.51245977414</v>
      </c>
      <c r="G21" s="6" t="n">
        <f aca="false">Parameters!$C$20+(Parameters!$B$6-Parameters!$C$20)*EXP(-Parameters!$D$20*$A21)-Parameters!$E$20*($A21/Parameters!$F$20)*EXP(1-$A21/Parameters!$F$20)</f>
        <v>40.0193566192036</v>
      </c>
      <c r="H21" s="6" t="n">
        <f aca="false">Parameters!$C$21+(Parameters!$B$7-Parameters!$C$21)*EXP(-Parameters!$D$21*$A21)-Parameters!$E$21*($A21/Parameters!$F$21)*EXP(1-$A21/Parameters!$F$21)</f>
        <v>69.5287501337723</v>
      </c>
      <c r="I21" s="6" t="n">
        <f aca="false">Parameters!$C$22+(Parameters!$B$9-Parameters!$C$22)*EXP(-Parameters!$D$22*$A21)-Parameters!$E$22*($A21/Parameters!$F$22)*EXP(1-$A21/Parameters!$F$22)+Parameters!$B$31*IF($A21&gt;=Parameters!$B$32,1,0)</f>
        <v>43.5964068330677</v>
      </c>
      <c r="J21" s="6" t="n">
        <f aca="false">Parameters!$C$23+(Parameters!$B$3-Parameters!$C$23)*EXP(-Parameters!$D$23*$A21)-Parameters!$E$23*($A21/Parameters!$F$23)*EXP(1-$A21/Parameters!$F$23)</f>
        <v>103.057500267545</v>
      </c>
      <c r="K21" s="6" t="n">
        <f aca="false">Parameters!$C$24+(Parameters!$B$6-Parameters!$C$24)*EXP(-Parameters!$D$24*$A21)-Parameters!$E$24*($A21/Parameters!$F$24)*EXP(1-$A21/Parameters!$F$24)</f>
        <v>38.8285885800911</v>
      </c>
      <c r="L21" s="6" t="n">
        <f aca="false">Parameters!$C$25+(Parameters!$B$7-Parameters!$C$25)*EXP(-Parameters!$D$25*$A21)-Parameters!$E$25*($A21/Parameters!$F$25)*EXP(1-$A21/Parameters!$F$25)</f>
        <v>72.906071812364</v>
      </c>
      <c r="M21" s="6" t="n">
        <f aca="false">Parameters!$C$26+(Parameters!$B$9-Parameters!$C$26)*EXP(-Parameters!$D$26*$A21)-Parameters!$E$26*($A21/Parameters!$F$26)*EXP(1-$A21/Parameters!$F$26)</f>
        <v>56.1343448306049</v>
      </c>
    </row>
    <row r="22" customFormat="false" ht="15" hidden="false" customHeight="false" outlineLevel="0" collapsed="false">
      <c r="A22" s="2" t="n">
        <f aca="false">20/12</f>
        <v>1.66666666666667</v>
      </c>
      <c r="B22" s="6" t="n">
        <f aca="false">Parameters!$C$15+(Parameters!$B$3-Parameters!$C$15)*EXP(-Parameters!$D$15*$A22)-Parameters!$E$15*($A22/Parameters!$F$15)*EXP(1-$A22/Parameters!$F$15)</f>
        <v>77.738501950561</v>
      </c>
      <c r="C22" s="6" t="n">
        <f aca="false">Parameters!$C$16+(Parameters!$B$6-Parameters!$C$16)*EXP(-Parameters!$D$16*$A22)-Parameters!$E$16*($A22/Parameters!$F$16)*EXP(1-$A22/Parameters!$F$16)</f>
        <v>63.2055627892406</v>
      </c>
      <c r="D22" s="6" t="n">
        <f aca="false">Parameters!$C$17+(Parameters!$B$7-Parameters!$C$17)*EXP(-Parameters!$D$17*$A22)-Parameters!$E$17*($A22/Parameters!$F$17)*EXP(1-$A22/Parameters!$F$17)</f>
        <v>62.4440175808138</v>
      </c>
      <c r="E22" s="6" t="n">
        <f aca="false">Parameters!$C$18+(Parameters!$B$9-Parameters!$C$18)*EXP(-Parameters!$D$18*$A22)-Parameters!$E$18*($A22/Parameters!$F$18)*EXP(1-$A22/Parameters!$F$18)</f>
        <v>61.854053230863</v>
      </c>
      <c r="F22" s="6" t="n">
        <f aca="false">Parameters!$C$19+(Parameters!$B$3-Parameters!$C$19)*EXP(-Parameters!$D$19*$A22)-Parameters!$E$19*($A22/Parameters!$F$19)*EXP(1-$A22/Parameters!$F$19)+Parameters!$B$30*IF($A22&gt;=Parameters!$B$32,1,0)</f>
        <v>119.573877361149</v>
      </c>
      <c r="G22" s="6" t="n">
        <f aca="false">Parameters!$C$20+(Parameters!$B$6-Parameters!$C$20)*EXP(-Parameters!$D$20*$A22)-Parameters!$E$20*($A22/Parameters!$F$20)*EXP(1-$A22/Parameters!$F$20)</f>
        <v>39.9777218906013</v>
      </c>
      <c r="H22" s="6" t="n">
        <f aca="false">Parameters!$C$21+(Parameters!$B$7-Parameters!$C$21)*EXP(-Parameters!$D$21*$A22)-Parameters!$E$21*($A22/Parameters!$F$21)*EXP(1-$A22/Parameters!$F$21)</f>
        <v>69.582900341777</v>
      </c>
      <c r="I22" s="6" t="n">
        <f aca="false">Parameters!$C$22+(Parameters!$B$9-Parameters!$C$22)*EXP(-Parameters!$D$22*$A22)-Parameters!$E$22*($A22/Parameters!$F$22)*EXP(1-$A22/Parameters!$F$22)+Parameters!$B$31*IF($A22&gt;=Parameters!$B$32,1,0)</f>
        <v>43.4642811661604</v>
      </c>
      <c r="J22" s="6" t="n">
        <f aca="false">Parameters!$C$23+(Parameters!$B$3-Parameters!$C$23)*EXP(-Parameters!$D$23*$A22)-Parameters!$E$23*($A22/Parameters!$F$23)*EXP(1-$A22/Parameters!$F$23)</f>
        <v>103.165800683554</v>
      </c>
      <c r="K22" s="6" t="n">
        <f aca="false">Parameters!$C$24+(Parameters!$B$6-Parameters!$C$24)*EXP(-Parameters!$D$24*$A22)-Parameters!$E$24*($A22/Parameters!$F$24)*EXP(1-$A22/Parameters!$F$24)</f>
        <v>38.7322504845903</v>
      </c>
      <c r="L22" s="6" t="n">
        <f aca="false">Parameters!$C$25+(Parameters!$B$7-Parameters!$C$25)*EXP(-Parameters!$D$25*$A22)-Parameters!$E$25*($A22/Parameters!$F$25)*EXP(1-$A22/Parameters!$F$25)</f>
        <v>73.0569644706285</v>
      </c>
      <c r="M22" s="6" t="n">
        <f aca="false">Parameters!$C$26+(Parameters!$B$9-Parameters!$C$26)*EXP(-Parameters!$D$26*$A22)-Parameters!$E$26*($A22/Parameters!$F$26)*EXP(1-$A22/Parameters!$F$26)</f>
        <v>56.1804080208621</v>
      </c>
    </row>
    <row r="23" customFormat="false" ht="15" hidden="false" customHeight="false" outlineLevel="0" collapsed="false">
      <c r="A23" s="2" t="n">
        <f aca="false">21/12</f>
        <v>1.75</v>
      </c>
      <c r="B23" s="6" t="n">
        <f aca="false">Parameters!$C$15+(Parameters!$B$3-Parameters!$C$15)*EXP(-Parameters!$D$15*$A23)-Parameters!$E$15*($A23/Parameters!$F$15)*EXP(1-$A23/Parameters!$F$15)</f>
        <v>77.7339326383525</v>
      </c>
      <c r="C23" s="6" t="n">
        <f aca="false">Parameters!$C$16+(Parameters!$B$6-Parameters!$C$16)*EXP(-Parameters!$D$16*$A23)-Parameters!$E$16*($A23/Parameters!$F$16)*EXP(1-$A23/Parameters!$F$16)</f>
        <v>63.8683365757539</v>
      </c>
      <c r="D23" s="6" t="n">
        <f aca="false">Parameters!$C$17+(Parameters!$B$7-Parameters!$C$17)*EXP(-Parameters!$D$17*$A23)-Parameters!$E$17*($A23/Parameters!$F$17)*EXP(1-$A23/Parameters!$F$17)</f>
        <v>62.6107697705775</v>
      </c>
      <c r="E23" s="6" t="n">
        <f aca="false">Parameters!$C$18+(Parameters!$B$9-Parameters!$C$18)*EXP(-Parameters!$D$18*$A23)-Parameters!$E$18*($A23/Parameters!$F$18)*EXP(1-$A23/Parameters!$F$18)</f>
        <v>61.3658158022576</v>
      </c>
      <c r="F23" s="6" t="n">
        <f aca="false">Parameters!$C$19+(Parameters!$B$3-Parameters!$C$19)*EXP(-Parameters!$D$19*$A23)-Parameters!$E$19*($A23/Parameters!$F$19)*EXP(1-$A23/Parameters!$F$19)+Parameters!$B$30*IF($A23&gt;=Parameters!$B$32,1,0)</f>
        <v>119.633778542533</v>
      </c>
      <c r="G23" s="6" t="n">
        <f aca="false">Parameters!$C$20+(Parameters!$B$6-Parameters!$C$20)*EXP(-Parameters!$D$20*$A23)-Parameters!$E$20*($A23/Parameters!$F$20)*EXP(1-$A23/Parameters!$F$20)</f>
        <v>39.9369455792837</v>
      </c>
      <c r="H23" s="6" t="n">
        <f aca="false">Parameters!$C$21+(Parameters!$B$7-Parameters!$C$21)*EXP(-Parameters!$D$21*$A23)-Parameters!$E$21*($A23/Parameters!$F$21)*EXP(1-$A23/Parameters!$F$21)</f>
        <v>69.6350575198455</v>
      </c>
      <c r="I23" s="6" t="n">
        <f aca="false">Parameters!$C$22+(Parameters!$B$9-Parameters!$C$22)*EXP(-Parameters!$D$22*$A23)-Parameters!$E$22*($A23/Parameters!$F$22)*EXP(1-$A23/Parameters!$F$22)+Parameters!$B$31*IF($A23&gt;=Parameters!$B$32,1,0)</f>
        <v>43.3359535076735</v>
      </c>
      <c r="J23" s="6" t="n">
        <f aca="false">Parameters!$C$23+(Parameters!$B$3-Parameters!$C$23)*EXP(-Parameters!$D$23*$A23)-Parameters!$E$23*($A23/Parameters!$F$23)*EXP(1-$A23/Parameters!$F$23)</f>
        <v>103.270115039691</v>
      </c>
      <c r="K23" s="6" t="n">
        <f aca="false">Parameters!$C$24+(Parameters!$B$6-Parameters!$C$24)*EXP(-Parameters!$D$24*$A23)-Parameters!$E$24*($A23/Parameters!$F$24)*EXP(1-$A23/Parameters!$F$24)</f>
        <v>38.6375047177497</v>
      </c>
      <c r="L23" s="6" t="n">
        <f aca="false">Parameters!$C$25+(Parameters!$B$7-Parameters!$C$25)*EXP(-Parameters!$D$25*$A23)-Parameters!$E$25*($A23/Parameters!$F$25)*EXP(1-$A23/Parameters!$F$25)</f>
        <v>73.2004980071108</v>
      </c>
      <c r="M23" s="6" t="n">
        <f aca="false">Parameters!$C$26+(Parameters!$B$9-Parameters!$C$26)*EXP(-Parameters!$D$26*$A23)-Parameters!$E$26*($A23/Parameters!$F$26)*EXP(1-$A23/Parameters!$F$26)</f>
        <v>56.2253339068996</v>
      </c>
    </row>
    <row r="24" customFormat="false" ht="15" hidden="false" customHeight="false" outlineLevel="0" collapsed="false">
      <c r="A24" s="2" t="n">
        <f aca="false">22/12</f>
        <v>1.83333333333333</v>
      </c>
      <c r="B24" s="6" t="n">
        <f aca="false">Parameters!$C$15+(Parameters!$B$3-Parameters!$C$15)*EXP(-Parameters!$D$15*$A24)-Parameters!$E$15*($A24/Parameters!$F$15)*EXP(1-$A24/Parameters!$F$15)</f>
        <v>77.785824038926</v>
      </c>
      <c r="C24" s="6" t="n">
        <f aca="false">Parameters!$C$16+(Parameters!$B$6-Parameters!$C$16)*EXP(-Parameters!$D$16*$A24)-Parameters!$E$16*($A24/Parameters!$F$16)*EXP(1-$A24/Parameters!$F$16)</f>
        <v>64.5014188582355</v>
      </c>
      <c r="D24" s="6" t="n">
        <f aca="false">Parameters!$C$17+(Parameters!$B$7-Parameters!$C$17)*EXP(-Parameters!$D$17*$A24)-Parameters!$E$17*($A24/Parameters!$F$17)*EXP(1-$A24/Parameters!$F$17)</f>
        <v>62.792790641846</v>
      </c>
      <c r="E24" s="6" t="n">
        <f aca="false">Parameters!$C$18+(Parameters!$B$9-Parameters!$C$18)*EXP(-Parameters!$D$18*$A24)-Parameters!$E$18*($A24/Parameters!$F$18)*EXP(1-$A24/Parameters!$F$18)</f>
        <v>60.861583221432</v>
      </c>
      <c r="F24" s="6" t="n">
        <f aca="false">Parameters!$C$19+(Parameters!$B$3-Parameters!$C$19)*EXP(-Parameters!$D$19*$A24)-Parameters!$E$19*($A24/Parameters!$F$19)*EXP(1-$A24/Parameters!$F$19)+Parameters!$B$30*IF($A24&gt;=Parameters!$B$32,1,0)</f>
        <v>119.692200758478</v>
      </c>
      <c r="G24" s="6" t="n">
        <f aca="false">Parameters!$C$20+(Parameters!$B$6-Parameters!$C$20)*EXP(-Parameters!$D$20*$A24)-Parameters!$E$20*($A24/Parameters!$F$20)*EXP(1-$A24/Parameters!$F$20)</f>
        <v>39.8970099865588</v>
      </c>
      <c r="H24" s="6" t="n">
        <f aca="false">Parameters!$C$21+(Parameters!$B$7-Parameters!$C$21)*EXP(-Parameters!$D$21*$A24)-Parameters!$E$21*($A24/Parameters!$F$21)*EXP(1-$A24/Parameters!$F$21)</f>
        <v>69.6852950226052</v>
      </c>
      <c r="I24" s="6" t="n">
        <f aca="false">Parameters!$C$22+(Parameters!$B$9-Parameters!$C$22)*EXP(-Parameters!$D$22*$A24)-Parameters!$E$22*($A24/Parameters!$F$22)*EXP(1-$A24/Parameters!$F$22)+Parameters!$B$31*IF($A24&gt;=Parameters!$B$32,1,0)</f>
        <v>43.2113146822417</v>
      </c>
      <c r="J24" s="6" t="n">
        <f aca="false">Parameters!$C$23+(Parameters!$B$3-Parameters!$C$23)*EXP(-Parameters!$D$23*$A24)-Parameters!$E$23*($A24/Parameters!$F$23)*EXP(1-$A24/Parameters!$F$23)</f>
        <v>103.37059004521</v>
      </c>
      <c r="K24" s="6" t="n">
        <f aca="false">Parameters!$C$24+(Parameters!$B$6-Parameters!$C$24)*EXP(-Parameters!$D$24*$A24)-Parameters!$E$24*($A24/Parameters!$F$24)*EXP(1-$A24/Parameters!$F$24)</f>
        <v>38.5443249606915</v>
      </c>
      <c r="L24" s="6" t="n">
        <f aca="false">Parameters!$C$25+(Parameters!$B$7-Parameters!$C$25)*EXP(-Parameters!$D$25*$A24)-Parameters!$E$25*($A24/Parameters!$F$25)*EXP(1-$A24/Parameters!$F$25)</f>
        <v>73.3370313304154</v>
      </c>
      <c r="M24" s="6" t="n">
        <f aca="false">Parameters!$C$26+(Parameters!$B$9-Parameters!$C$26)*EXP(-Parameters!$D$26*$A24)-Parameters!$E$26*($A24/Parameters!$F$26)*EXP(1-$A24/Parameters!$F$26)</f>
        <v>56.2691505688585</v>
      </c>
    </row>
    <row r="25" customFormat="false" ht="15" hidden="false" customHeight="false" outlineLevel="0" collapsed="false">
      <c r="A25" s="2" t="n">
        <f aca="false">23/12</f>
        <v>1.91666666666667</v>
      </c>
      <c r="B25" s="6" t="n">
        <f aca="false">Parameters!$C$15+(Parameters!$B$3-Parameters!$C$15)*EXP(-Parameters!$D$15*$A25)-Parameters!$E$15*($A25/Parameters!$F$15)*EXP(1-$A25/Parameters!$F$15)</f>
        <v>77.8896033982143</v>
      </c>
      <c r="C25" s="6" t="n">
        <f aca="false">Parameters!$C$16+(Parameters!$B$6-Parameters!$C$16)*EXP(-Parameters!$D$16*$A25)-Parameters!$E$16*($A25/Parameters!$F$16)*EXP(1-$A25/Parameters!$F$16)</f>
        <v>65.1061397819471</v>
      </c>
      <c r="D25" s="6" t="n">
        <f aca="false">Parameters!$C$17+(Parameters!$B$7-Parameters!$C$17)*EXP(-Parameters!$D$17*$A25)-Parameters!$E$17*($A25/Parameters!$F$17)*EXP(1-$A25/Parameters!$F$17)</f>
        <v>62.987961586177</v>
      </c>
      <c r="E25" s="6" t="n">
        <f aca="false">Parameters!$C$18+(Parameters!$B$9-Parameters!$C$18)*EXP(-Parameters!$D$18*$A25)-Parameters!$E$18*($A25/Parameters!$F$18)*EXP(1-$A25/Parameters!$F$18)</f>
        <v>60.3454416225273</v>
      </c>
      <c r="F25" s="6" t="n">
        <f aca="false">Parameters!$C$19+(Parameters!$B$3-Parameters!$C$19)*EXP(-Parameters!$D$19*$A25)-Parameters!$E$19*($A25/Parameters!$F$19)*EXP(1-$A25/Parameters!$F$19)+Parameters!$B$30*IF($A25&gt;=Parameters!$B$32,1,0)</f>
        <v>119.749180524772</v>
      </c>
      <c r="G25" s="6" t="n">
        <f aca="false">Parameters!$C$20+(Parameters!$B$6-Parameters!$C$20)*EXP(-Parameters!$D$20*$A25)-Parameters!$E$20*($A25/Parameters!$F$20)*EXP(1-$A25/Parameters!$F$20)</f>
        <v>39.8578977786431</v>
      </c>
      <c r="H25" s="6" t="n">
        <f aca="false">Parameters!$C$21+(Parameters!$B$7-Parameters!$C$21)*EXP(-Parameters!$D$21*$A25)-Parameters!$E$21*($A25/Parameters!$F$21)*EXP(1-$A25/Parameters!$F$21)</f>
        <v>69.7336835048235</v>
      </c>
      <c r="I25" s="6" t="n">
        <f aca="false">Parameters!$C$22+(Parameters!$B$9-Parameters!$C$22)*EXP(-Parameters!$D$22*$A25)-Parameters!$E$22*($A25/Parameters!$F$22)*EXP(1-$A25/Parameters!$F$22)+Parameters!$B$31*IF($A25&gt;=Parameters!$B$32,1,0)</f>
        <v>43.0902586527917</v>
      </c>
      <c r="J25" s="6" t="n">
        <f aca="false">Parameters!$C$23+(Parameters!$B$3-Parameters!$C$23)*EXP(-Parameters!$D$23*$A25)-Parameters!$E$23*($A25/Parameters!$F$23)*EXP(1-$A25/Parameters!$F$23)</f>
        <v>103.467367009647</v>
      </c>
      <c r="K25" s="6" t="n">
        <f aca="false">Parameters!$C$24+(Parameters!$B$6-Parameters!$C$24)*EXP(-Parameters!$D$24*$A25)-Parameters!$E$24*($A25/Parameters!$F$24)*EXP(1-$A25/Parameters!$F$24)</f>
        <v>38.4526853295508</v>
      </c>
      <c r="L25" s="6" t="n">
        <f aca="false">Parameters!$C$25+(Parameters!$B$7-Parameters!$C$25)*EXP(-Parameters!$D$25*$A25)-Parameters!$E$25*($A25/Parameters!$F$25)*EXP(1-$A25/Parameters!$F$25)</f>
        <v>73.4669058449676</v>
      </c>
      <c r="M25" s="6" t="n">
        <f aca="false">Parameters!$C$26+(Parameters!$B$9-Parameters!$C$26)*EXP(-Parameters!$D$26*$A25)-Parameters!$E$26*($A25/Parameters!$F$26)*EXP(1-$A25/Parameters!$F$26)</f>
        <v>56.3118853935791</v>
      </c>
    </row>
    <row r="26" customFormat="false" ht="15" hidden="false" customHeight="false" outlineLevel="0" collapsed="false">
      <c r="A26" s="2" t="n">
        <f aca="false">24/12</f>
        <v>2</v>
      </c>
      <c r="B26" s="6" t="n">
        <f aca="false">Parameters!$C$15+(Parameters!$B$3-Parameters!$C$15)*EXP(-Parameters!$D$15*$A26)-Parameters!$E$15*($A26/Parameters!$F$15)*EXP(1-$A26/Parameters!$F$15)</f>
        <v>78.0409763545031</v>
      </c>
      <c r="C26" s="6" t="n">
        <f aca="false">Parameters!$C$16+(Parameters!$B$6-Parameters!$C$16)*EXP(-Parameters!$D$16*$A26)-Parameters!$E$16*($A26/Parameters!$F$16)*EXP(1-$A26/Parameters!$F$16)</f>
        <v>65.6837699031711</v>
      </c>
      <c r="D26" s="6" t="n">
        <f aca="false">Parameters!$C$17+(Parameters!$B$7-Parameters!$C$17)*EXP(-Parameters!$D$17*$A26)-Parameters!$E$17*($A26/Parameters!$F$17)*EXP(1-$A26/Parameters!$F$17)</f>
        <v>63.1943476260859</v>
      </c>
      <c r="E26" s="6" t="n">
        <f aca="false">Parameters!$C$18+(Parameters!$B$9-Parameters!$C$18)*EXP(-Parameters!$D$18*$A26)-Parameters!$E$18*($A26/Parameters!$F$18)*EXP(1-$A26/Parameters!$F$18)</f>
        <v>59.821009310951</v>
      </c>
      <c r="F26" s="6" t="n">
        <f aca="false">Parameters!$C$19+(Parameters!$B$3-Parameters!$C$19)*EXP(-Parameters!$D$19*$A26)-Parameters!$E$19*($A26/Parameters!$F$19)*EXP(1-$A26/Parameters!$F$19)+Parameters!$B$30*IF($A26&gt;=Parameters!$B$32,1,0)</f>
        <v>119.804753455624</v>
      </c>
      <c r="G26" s="6" t="n">
        <f aca="false">Parameters!$C$20+(Parameters!$B$6-Parameters!$C$20)*EXP(-Parameters!$D$20*$A26)-Parameters!$E$20*($A26/Parameters!$F$20)*EXP(1-$A26/Parameters!$F$20)</f>
        <v>39.8195919791379</v>
      </c>
      <c r="H26" s="6" t="n">
        <f aca="false">Parameters!$C$21+(Parameters!$B$7-Parameters!$C$21)*EXP(-Parameters!$D$21*$A26)-Parameters!$E$21*($A26/Parameters!$F$21)*EXP(1-$A26/Parameters!$F$21)</f>
        <v>69.7802910207782</v>
      </c>
      <c r="I26" s="6" t="n">
        <f aca="false">Parameters!$C$22+(Parameters!$B$9-Parameters!$C$22)*EXP(-Parameters!$D$22*$A26)-Parameters!$E$22*($A26/Parameters!$F$22)*EXP(1-$A26/Parameters!$F$22)+Parameters!$B$31*IF($A26&gt;=Parameters!$B$32,1,0)</f>
        <v>42.9726824303313</v>
      </c>
      <c r="J26" s="6" t="n">
        <f aca="false">Parameters!$C$23+(Parameters!$B$3-Parameters!$C$23)*EXP(-Parameters!$D$23*$A26)-Parameters!$E$23*($A26/Parameters!$F$23)*EXP(1-$A26/Parameters!$F$23)</f>
        <v>103.560582041556</v>
      </c>
      <c r="K26" s="6" t="n">
        <f aca="false">Parameters!$C$24+(Parameters!$B$6-Parameters!$C$24)*EXP(-Parameters!$D$24*$A26)-Parameters!$E$24*($A26/Parameters!$F$24)*EXP(1-$A26/Parameters!$F$24)</f>
        <v>38.3625603682851</v>
      </c>
      <c r="L26" s="6" t="n">
        <f aca="false">Parameters!$C$25+(Parameters!$B$7-Parameters!$C$25)*EXP(-Parameters!$D$25*$A26)-Parameters!$E$25*($A26/Parameters!$F$25)*EXP(1-$A26/Parameters!$F$25)</f>
        <v>73.5904463047024</v>
      </c>
      <c r="M26" s="6" t="n">
        <f aca="false">Parameters!$C$26+(Parameters!$B$9-Parameters!$C$26)*EXP(-Parameters!$D$26*$A26)-Parameters!$E$26*($A26/Parameters!$F$26)*EXP(1-$A26/Parameters!$F$26)</f>
        <v>56.3535650917179</v>
      </c>
    </row>
    <row r="27" customFormat="false" ht="15" hidden="false" customHeight="false" outlineLevel="0" collapsed="false">
      <c r="A27" s="2" t="n">
        <f aca="false">25/12</f>
        <v>2.08333333333333</v>
      </c>
      <c r="B27" s="6" t="n">
        <f aca="false">Parameters!$C$15+(Parameters!$B$3-Parameters!$C$15)*EXP(-Parameters!$D$15*$A27)-Parameters!$E$15*($A27/Parameters!$F$15)*EXP(1-$A27/Parameters!$F$15)</f>
        <v>78.2359118548215</v>
      </c>
      <c r="C27" s="6" t="n">
        <f aca="false">Parameters!$C$16+(Parameters!$B$6-Parameters!$C$16)*EXP(-Parameters!$D$16*$A27)-Parameters!$E$16*($A27/Parameters!$F$16)*EXP(1-$A27/Parameters!$F$16)</f>
        <v>66.2355228587284</v>
      </c>
      <c r="D27" s="6" t="n">
        <f aca="false">Parameters!$C$17+(Parameters!$B$7-Parameters!$C$17)*EXP(-Parameters!$D$17*$A27)-Parameters!$E$17*($A27/Parameters!$F$17)*EXP(1-$A27/Parameters!$F$17)</f>
        <v>63.4101837861788</v>
      </c>
      <c r="E27" s="6" t="n">
        <f aca="false">Parameters!$C$18+(Parameters!$B$9-Parameters!$C$18)*EXP(-Parameters!$D$18*$A27)-Parameters!$E$18*($A27/Parameters!$F$18)*EXP(1-$A27/Parameters!$F$18)</f>
        <v>59.2914808671584</v>
      </c>
      <c r="F27" s="6" t="n">
        <f aca="false">Parameters!$C$19+(Parameters!$B$3-Parameters!$C$19)*EXP(-Parameters!$D$19*$A27)-Parameters!$E$19*($A27/Parameters!$F$19)*EXP(1-$A27/Parameters!$F$19)+Parameters!$B$30*IF($A27&gt;=Parameters!$B$32,1,0)</f>
        <v>119.858954285924</v>
      </c>
      <c r="G27" s="6" t="n">
        <f aca="false">Parameters!$C$20+(Parameters!$B$6-Parameters!$C$20)*EXP(-Parameters!$D$20*$A27)-Parameters!$E$20*($A27/Parameters!$F$20)*EXP(1-$A27/Parameters!$F$20)</f>
        <v>39.7820759616609</v>
      </c>
      <c r="H27" s="6" t="n">
        <f aca="false">Parameters!$C$21+(Parameters!$B$7-Parameters!$C$21)*EXP(-Parameters!$D$21*$A27)-Parameters!$E$21*($A27/Parameters!$F$21)*EXP(1-$A27/Parameters!$F$21)</f>
        <v>69.8251831199696</v>
      </c>
      <c r="I27" s="6" t="n">
        <f aca="false">Parameters!$C$22+(Parameters!$B$9-Parameters!$C$22)*EXP(-Parameters!$D$22*$A27)-Parameters!$E$22*($A27/Parameters!$F$22)*EXP(1-$A27/Parameters!$F$22)+Parameters!$B$31*IF($A27&gt;=Parameters!$B$32,1,0)</f>
        <v>42.8584859863302</v>
      </c>
      <c r="J27" s="6" t="n">
        <f aca="false">Parameters!$C$23+(Parameters!$B$3-Parameters!$C$23)*EXP(-Parameters!$D$23*$A27)-Parameters!$E$23*($A27/Parameters!$F$23)*EXP(1-$A27/Parameters!$F$23)</f>
        <v>103.650366239939</v>
      </c>
      <c r="K27" s="6" t="n">
        <f aca="false">Parameters!$C$24+(Parameters!$B$6-Parameters!$C$24)*EXP(-Parameters!$D$24*$A27)-Parameters!$E$24*($A27/Parameters!$F$24)*EXP(1-$A27/Parameters!$F$24)</f>
        <v>38.2739250416036</v>
      </c>
      <c r="L27" s="6" t="n">
        <f aca="false">Parameters!$C$25+(Parameters!$B$7-Parameters!$C$25)*EXP(-Parameters!$D$25*$A27)-Parameters!$E$25*($A27/Parameters!$F$25)*EXP(1-$A27/Parameters!$F$25)</f>
        <v>73.7079616251185</v>
      </c>
      <c r="M27" s="6" t="n">
        <f aca="false">Parameters!$C$26+(Parameters!$B$9-Parameters!$C$26)*EXP(-Parameters!$D$26*$A27)-Parameters!$E$26*($A27/Parameters!$F$26)*EXP(1-$A27/Parameters!$F$26)</f>
        <v>56.394215714443</v>
      </c>
    </row>
    <row r="28" customFormat="false" ht="15" hidden="false" customHeight="false" outlineLevel="0" collapsed="false">
      <c r="A28" s="2" t="n">
        <f aca="false">26/12</f>
        <v>2.16666666666667</v>
      </c>
      <c r="B28" s="6" t="n">
        <f aca="false">Parameters!$C$15+(Parameters!$B$3-Parameters!$C$15)*EXP(-Parameters!$D$15*$A28)-Parameters!$E$15*($A28/Parameters!$F$15)*EXP(1-$A28/Parameters!$F$15)</f>
        <v>78.4706278381456</v>
      </c>
      <c r="C28" s="6" t="n">
        <f aca="false">Parameters!$C$16+(Parameters!$B$6-Parameters!$C$16)*EXP(-Parameters!$D$16*$A28)-Parameters!$E$16*($A28/Parameters!$F$16)*EXP(1-$A28/Parameters!$F$16)</f>
        <v>66.762557915905</v>
      </c>
      <c r="D28" s="6" t="n">
        <f aca="false">Parameters!$C$17+(Parameters!$B$7-Parameters!$C$17)*EXP(-Parameters!$D$17*$A28)-Parameters!$E$17*($A28/Parameters!$F$17)*EXP(1-$A28/Parameters!$F$17)</f>
        <v>63.6338623997701</v>
      </c>
      <c r="E28" s="6" t="n">
        <f aca="false">Parameters!$C$18+(Parameters!$B$9-Parameters!$C$18)*EXP(-Parameters!$D$18*$A28)-Parameters!$E$18*($A28/Parameters!$F$18)*EXP(1-$A28/Parameters!$F$18)</f>
        <v>58.7596674474404</v>
      </c>
      <c r="F28" s="6" t="n">
        <f aca="false">Parameters!$C$19+(Parameters!$B$3-Parameters!$C$19)*EXP(-Parameters!$D$19*$A28)-Parameters!$E$19*($A28/Parameters!$F$19)*EXP(1-$A28/Parameters!$F$19)+Parameters!$B$30*IF($A28&gt;=Parameters!$B$32,1,0)</f>
        <v>119.911816892956</v>
      </c>
      <c r="G28" s="6" t="n">
        <f aca="false">Parameters!$C$20+(Parameters!$B$6-Parameters!$C$20)*EXP(-Parameters!$D$20*$A28)-Parameters!$E$20*($A28/Parameters!$F$20)*EXP(1-$A28/Parameters!$F$20)</f>
        <v>39.7453334426294</v>
      </c>
      <c r="H28" s="6" t="n">
        <f aca="false">Parameters!$C$21+(Parameters!$B$7-Parameters!$C$21)*EXP(-Parameters!$D$21*$A28)-Parameters!$E$21*($A28/Parameters!$F$21)*EXP(1-$A28/Parameters!$F$21)</f>
        <v>69.8684229393105</v>
      </c>
      <c r="I28" s="6" t="n">
        <f aca="false">Parameters!$C$22+(Parameters!$B$9-Parameters!$C$22)*EXP(-Parameters!$D$22*$A28)-Parameters!$E$22*($A28/Parameters!$F$22)*EXP(1-$A28/Parameters!$F$22)+Parameters!$B$31*IF($A28&gt;=Parameters!$B$32,1,0)</f>
        <v>42.7475721676211</v>
      </c>
      <c r="J28" s="6" t="n">
        <f aca="false">Parameters!$C$23+(Parameters!$B$3-Parameters!$C$23)*EXP(-Parameters!$D$23*$A28)-Parameters!$E$23*($A28/Parameters!$F$23)*EXP(1-$A28/Parameters!$F$23)</f>
        <v>103.736845878621</v>
      </c>
      <c r="K28" s="6" t="n">
        <f aca="false">Parameters!$C$24+(Parameters!$B$6-Parameters!$C$24)*EXP(-Parameters!$D$24*$A28)-Parameters!$E$24*($A28/Parameters!$F$24)*EXP(1-$A28/Parameters!$F$24)</f>
        <v>38.1867547280121</v>
      </c>
      <c r="L28" s="6" t="n">
        <f aca="false">Parameters!$C$25+(Parameters!$B$7-Parameters!$C$25)*EXP(-Parameters!$D$25*$A28)-Parameters!$E$25*($A28/Parameters!$F$25)*EXP(1-$A28/Parameters!$F$25)</f>
        <v>73.8197456557279</v>
      </c>
      <c r="M28" s="6" t="n">
        <f aca="false">Parameters!$C$26+(Parameters!$B$9-Parameters!$C$26)*EXP(-Parameters!$D$26*$A28)-Parameters!$E$26*($A28/Parameters!$F$26)*EXP(1-$A28/Parameters!$F$26)</f>
        <v>56.433862669717</v>
      </c>
    </row>
    <row r="29" customFormat="false" ht="15" hidden="false" customHeight="false" outlineLevel="0" collapsed="false">
      <c r="A29" s="2" t="n">
        <f aca="false">27/12</f>
        <v>2.25</v>
      </c>
      <c r="B29" s="6" t="n">
        <f aca="false">Parameters!$C$15+(Parameters!$B$3-Parameters!$C$15)*EXP(-Parameters!$D$15*$A29)-Parameters!$E$15*($A29/Parameters!$F$15)*EXP(1-$A29/Parameters!$F$15)</f>
        <v>78.7415776479672</v>
      </c>
      <c r="C29" s="6" t="n">
        <f aca="false">Parameters!$C$16+(Parameters!$B$6-Parameters!$C$16)*EXP(-Parameters!$D$16*$A29)-Parameters!$E$16*($A29/Parameters!$F$16)*EXP(1-$A29/Parameters!$F$16)</f>
        <v>67.2659824081448</v>
      </c>
      <c r="D29" s="6" t="n">
        <f aca="false">Parameters!$C$17+(Parameters!$B$7-Parameters!$C$17)*EXP(-Parameters!$D$17*$A29)-Parameters!$E$17*($A29/Parameters!$F$17)*EXP(1-$A29/Parameters!$F$17)</f>
        <v>63.8639212897294</v>
      </c>
      <c r="E29" s="6" t="n">
        <f aca="false">Parameters!$C$18+(Parameters!$B$9-Parameters!$C$18)*EXP(-Parameters!$D$18*$A29)-Parameters!$E$18*($A29/Parameters!$F$18)*EXP(1-$A29/Parameters!$F$18)</f>
        <v>58.2280335931886</v>
      </c>
      <c r="F29" s="6" t="n">
        <f aca="false">Parameters!$C$19+(Parameters!$B$3-Parameters!$C$19)*EXP(-Parameters!$D$19*$A29)-Parameters!$E$19*($A29/Parameters!$F$19)*EXP(1-$A29/Parameters!$F$19)+Parameters!$B$30*IF($A29&gt;=Parameters!$B$32,1,0)</f>
        <v>119.96337431757</v>
      </c>
      <c r="G29" s="6" t="n">
        <f aca="false">Parameters!$C$20+(Parameters!$B$6-Parameters!$C$20)*EXP(-Parameters!$D$20*$A29)-Parameters!$E$20*($A29/Parameters!$F$20)*EXP(1-$A29/Parameters!$F$20)</f>
        <v>39.7093484741928</v>
      </c>
      <c r="H29" s="6" t="n">
        <f aca="false">Parameters!$C$21+(Parameters!$B$7-Parameters!$C$21)*EXP(-Parameters!$D$21*$A29)-Parameters!$E$21*($A29/Parameters!$F$21)*EXP(1-$A29/Parameters!$F$21)</f>
        <v>69.910071291923</v>
      </c>
      <c r="I29" s="6" t="n">
        <f aca="false">Parameters!$C$22+(Parameters!$B$9-Parameters!$C$22)*EXP(-Parameters!$D$22*$A29)-Parameters!$E$22*($A29/Parameters!$F$22)*EXP(1-$A29/Parameters!$F$22)+Parameters!$B$31*IF($A29&gt;=Parameters!$B$32,1,0)</f>
        <v>42.6398466137454</v>
      </c>
      <c r="J29" s="6" t="n">
        <f aca="false">Parameters!$C$23+(Parameters!$B$3-Parameters!$C$23)*EXP(-Parameters!$D$23*$A29)-Parameters!$E$23*($A29/Parameters!$F$23)*EXP(1-$A29/Parameters!$F$23)</f>
        <v>103.820142583846</v>
      </c>
      <c r="K29" s="6" t="n">
        <f aca="false">Parameters!$C$24+(Parameters!$B$6-Parameters!$C$24)*EXP(-Parameters!$D$24*$A29)-Parameters!$E$24*($A29/Parameters!$F$24)*EXP(1-$A29/Parameters!$F$24)</f>
        <v>38.1010252129742</v>
      </c>
      <c r="L29" s="6" t="n">
        <f aca="false">Parameters!$C$25+(Parameters!$B$7-Parameters!$C$25)*EXP(-Parameters!$D$25*$A29)-Parameters!$E$25*($A29/Parameters!$F$25)*EXP(1-$A29/Parameters!$F$25)</f>
        <v>73.9260779148329</v>
      </c>
      <c r="M29" s="6" t="n">
        <f aca="false">Parameters!$C$26+(Parameters!$B$9-Parameters!$C$26)*EXP(-Parameters!$D$26*$A29)-Parameters!$E$26*($A29/Parameters!$F$26)*EXP(1-$A29/Parameters!$F$26)</f>
        <v>56.4725307381774</v>
      </c>
    </row>
    <row r="30" customFormat="false" ht="15" hidden="false" customHeight="false" outlineLevel="0" collapsed="false">
      <c r="A30" s="2" t="n">
        <f aca="false">28/12</f>
        <v>2.33333333333333</v>
      </c>
      <c r="B30" s="6" t="n">
        <f aca="false">Parameters!$C$15+(Parameters!$B$3-Parameters!$C$15)*EXP(-Parameters!$D$15*$A30)-Parameters!$E$15*($A30/Parameters!$F$15)*EXP(1-$A30/Parameters!$F$15)</f>
        <v>79.045437138559</v>
      </c>
      <c r="C30" s="6" t="n">
        <f aca="false">Parameters!$C$16+(Parameters!$B$6-Parameters!$C$16)*EXP(-Parameters!$D$16*$A30)-Parameters!$E$16*($A30/Parameters!$F$16)*EXP(1-$A30/Parameters!$F$16)</f>
        <v>67.7468540616254</v>
      </c>
      <c r="D30" s="6" t="n">
        <f aca="false">Parameters!$C$17+(Parameters!$B$7-Parameters!$C$17)*EXP(-Parameters!$D$17*$A30)-Parameters!$E$17*($A30/Parameters!$F$17)*EXP(1-$A30/Parameters!$F$17)</f>
        <v>64.0990327661884</v>
      </c>
      <c r="E30" s="6" t="n">
        <f aca="false">Parameters!$C$18+(Parameters!$B$9-Parameters!$C$18)*EXP(-Parameters!$D$18*$A30)-Parameters!$E$18*($A30/Parameters!$F$18)*EXP(1-$A30/Parameters!$F$18)</f>
        <v>57.6987308354428</v>
      </c>
      <c r="F30" s="6" t="n">
        <f aca="false">Parameters!$C$19+(Parameters!$B$3-Parameters!$C$19)*EXP(-Parameters!$D$19*$A30)-Parameters!$E$19*($A30/Parameters!$F$19)*EXP(1-$A30/Parameters!$F$19)+Parameters!$B$30*IF($A30&gt;=Parameters!$B$32,1,0)</f>
        <v>120.013658784834</v>
      </c>
      <c r="G30" s="6" t="n">
        <f aca="false">Parameters!$C$20+(Parameters!$B$6-Parameters!$C$20)*EXP(-Parameters!$D$20*$A30)-Parameters!$E$20*($A30/Parameters!$F$20)*EXP(1-$A30/Parameters!$F$20)</f>
        <v>39.6741054373101</v>
      </c>
      <c r="H30" s="6" t="n">
        <f aca="false">Parameters!$C$21+(Parameters!$B$7-Parameters!$C$21)*EXP(-Parameters!$D$21*$A30)-Parameters!$E$21*($A30/Parameters!$F$21)*EXP(1-$A30/Parameters!$F$21)</f>
        <v>69.9501867526665</v>
      </c>
      <c r="I30" s="6" t="n">
        <f aca="false">Parameters!$C$22+(Parameters!$B$9-Parameters!$C$22)*EXP(-Parameters!$D$22*$A30)-Parameters!$E$22*($A30/Parameters!$F$22)*EXP(1-$A30/Parameters!$F$22)+Parameters!$B$31*IF($A30&gt;=Parameters!$B$32,1,0)</f>
        <v>42.5352176766762</v>
      </c>
      <c r="J30" s="6" t="n">
        <f aca="false">Parameters!$C$23+(Parameters!$B$3-Parameters!$C$23)*EXP(-Parameters!$D$23*$A30)-Parameters!$E$23*($A30/Parameters!$F$23)*EXP(1-$A30/Parameters!$F$23)</f>
        <v>103.900373505333</v>
      </c>
      <c r="K30" s="6" t="n">
        <f aca="false">Parameters!$C$24+(Parameters!$B$6-Parameters!$C$24)*EXP(-Parameters!$D$24*$A30)-Parameters!$E$24*($A30/Parameters!$F$24)*EXP(1-$A30/Parameters!$F$24)</f>
        <v>38.0167126821845</v>
      </c>
      <c r="L30" s="6" t="n">
        <f aca="false">Parameters!$C$25+(Parameters!$B$7-Parameters!$C$25)*EXP(-Parameters!$D$25*$A30)-Parameters!$E$25*($A30/Parameters!$F$25)*EXP(1-$A30/Parameters!$F$25)</f>
        <v>74.0272242884672</v>
      </c>
      <c r="M30" s="6" t="n">
        <f aca="false">Parameters!$C$26+(Parameters!$B$9-Parameters!$C$26)*EXP(-Parameters!$D$26*$A30)-Parameters!$E$26*($A30/Parameters!$F$26)*EXP(1-$A30/Parameters!$F$26)</f>
        <v>56.5102440886258</v>
      </c>
    </row>
    <row r="31" customFormat="false" ht="15" hidden="false" customHeight="false" outlineLevel="0" collapsed="false">
      <c r="A31" s="2" t="n">
        <f aca="false">29/12</f>
        <v>2.41666666666667</v>
      </c>
      <c r="B31" s="6" t="n">
        <f aca="false">Parameters!$C$15+(Parameters!$B$3-Parameters!$C$15)*EXP(-Parameters!$D$15*$A31)-Parameters!$E$15*($A31/Parameters!$F$15)*EXP(1-$A31/Parameters!$F$15)</f>
        <v>79.3790924409648</v>
      </c>
      <c r="C31" s="6" t="n">
        <f aca="false">Parameters!$C$16+(Parameters!$B$6-Parameters!$C$16)*EXP(-Parameters!$D$16*$A31)-Parameters!$E$16*($A31/Parameters!$F$16)*EXP(1-$A31/Parameters!$F$16)</f>
        <v>68.2061832176076</v>
      </c>
      <c r="D31" s="6" t="n">
        <f aca="false">Parameters!$C$17+(Parameters!$B$7-Parameters!$C$17)*EXP(-Parameters!$D$17*$A31)-Parameters!$E$17*($A31/Parameters!$F$17)*EXP(1-$A31/Parameters!$F$17)</f>
        <v>64.3379933873867</v>
      </c>
      <c r="E31" s="6" t="n">
        <f aca="false">Parameters!$C$18+(Parameters!$B$9-Parameters!$C$18)*EXP(-Parameters!$D$18*$A31)-Parameters!$E$18*($A31/Parameters!$F$18)*EXP(1-$A31/Parameters!$F$18)</f>
        <v>57.1736283587675</v>
      </c>
      <c r="F31" s="6" t="n">
        <f aca="false">Parameters!$C$19+(Parameters!$B$3-Parameters!$C$19)*EXP(-Parameters!$D$19*$A31)-Parameters!$E$19*($A31/Parameters!$F$19)*EXP(1-$A31/Parameters!$F$19)+Parameters!$B$30*IF($A31&gt;=Parameters!$B$32,1,0)</f>
        <v>120.062701724179</v>
      </c>
      <c r="G31" s="6" t="n">
        <f aca="false">Parameters!$C$20+(Parameters!$B$6-Parameters!$C$20)*EXP(-Parameters!$D$20*$A31)-Parameters!$E$20*($A31/Parameters!$F$20)*EXP(1-$A31/Parameters!$F$20)</f>
        <v>39.6395890349713</v>
      </c>
      <c r="H31" s="6" t="n">
        <f aca="false">Parameters!$C$21+(Parameters!$B$7-Parameters!$C$21)*EXP(-Parameters!$D$21*$A31)-Parameters!$E$21*($A31/Parameters!$F$21)*EXP(1-$A31/Parameters!$F$21)</f>
        <v>69.988825740519</v>
      </c>
      <c r="I31" s="6" t="n">
        <f aca="false">Parameters!$C$22+(Parameters!$B$9-Parameters!$C$22)*EXP(-Parameters!$D$22*$A31)-Parameters!$E$22*($A31/Parameters!$F$22)*EXP(1-$A31/Parameters!$F$22)+Parameters!$B$31*IF($A31&gt;=Parameters!$B$32,1,0)</f>
        <v>42.433596342848</v>
      </c>
      <c r="J31" s="6" t="n">
        <f aca="false">Parameters!$C$23+(Parameters!$B$3-Parameters!$C$23)*EXP(-Parameters!$D$23*$A31)-Parameters!$E$23*($A31/Parameters!$F$23)*EXP(1-$A31/Parameters!$F$23)</f>
        <v>103.977651481038</v>
      </c>
      <c r="K31" s="6" t="n">
        <f aca="false">Parameters!$C$24+(Parameters!$B$6-Parameters!$C$24)*EXP(-Parameters!$D$24*$A31)-Parameters!$E$24*($A31/Parameters!$F$24)*EXP(1-$A31/Parameters!$F$24)</f>
        <v>37.9337937149533</v>
      </c>
      <c r="L31" s="6" t="n">
        <f aca="false">Parameters!$C$25+(Parameters!$B$7-Parameters!$C$25)*EXP(-Parameters!$D$25*$A31)-Parameters!$E$25*($A31/Parameters!$F$25)*EXP(1-$A31/Parameters!$F$25)</f>
        <v>74.1234376952496</v>
      </c>
      <c r="M31" s="6" t="n">
        <f aca="false">Parameters!$C$26+(Parameters!$B$9-Parameters!$C$26)*EXP(-Parameters!$D$26*$A31)-Parameters!$E$26*($A31/Parameters!$F$26)*EXP(1-$A31/Parameters!$F$26)</f>
        <v>56.5470262931339</v>
      </c>
    </row>
    <row r="32" customFormat="false" ht="15" hidden="false" customHeight="false" outlineLevel="0" collapsed="false">
      <c r="A32" s="2" t="n">
        <f aca="false">30/12</f>
        <v>2.5</v>
      </c>
      <c r="B32" s="6" t="n">
        <f aca="false">Parameters!$C$15+(Parameters!$B$3-Parameters!$C$15)*EXP(-Parameters!$D$15*$A32)-Parameters!$E$15*($A32/Parameters!$F$15)*EXP(1-$A32/Parameters!$F$15)</f>
        <v>79.7396283563587</v>
      </c>
      <c r="C32" s="6" t="n">
        <f aca="false">Parameters!$C$16+(Parameters!$B$6-Parameters!$C$16)*EXP(-Parameters!$D$16*$A32)-Parameters!$E$16*($A32/Parameters!$F$16)*EXP(1-$A32/Parameters!$F$16)</f>
        <v>68.6449349552244</v>
      </c>
      <c r="D32" s="6" t="n">
        <f aca="false">Parameters!$C$17+(Parameters!$B$7-Parameters!$C$17)*EXP(-Parameters!$D$17*$A32)-Parameters!$E$17*($A32/Parameters!$F$17)*EXP(1-$A32/Parameters!$F$17)</f>
        <v>64.57971443335</v>
      </c>
      <c r="E32" s="6" t="n">
        <f aca="false">Parameters!$C$18+(Parameters!$B$9-Parameters!$C$18)*EXP(-Parameters!$D$18*$A32)-Parameters!$E$18*($A32/Parameters!$F$18)*EXP(1-$A32/Parameters!$F$18)</f>
        <v>56.6543409675087</v>
      </c>
      <c r="F32" s="6" t="n">
        <f aca="false">Parameters!$C$19+(Parameters!$B$3-Parameters!$C$19)*EXP(-Parameters!$D$19*$A32)-Parameters!$E$19*($A32/Parameters!$F$19)*EXP(1-$A32/Parameters!$F$19)+Parameters!$B$30*IF($A32&gt;=Parameters!$B$32,1,0)</f>
        <v>120.110533789036</v>
      </c>
      <c r="G32" s="6" t="n">
        <f aca="false">Parameters!$C$20+(Parameters!$B$6-Parameters!$C$20)*EXP(-Parameters!$D$20*$A32)-Parameters!$E$20*($A32/Parameters!$F$20)*EXP(1-$A32/Parameters!$F$20)</f>
        <v>39.605784285557</v>
      </c>
      <c r="H32" s="6" t="n">
        <f aca="false">Parameters!$C$21+(Parameters!$B$7-Parameters!$C$21)*EXP(-Parameters!$D$21*$A32)-Parameters!$E$21*($A32/Parameters!$F$21)*EXP(1-$A32/Parameters!$F$21)</f>
        <v>70.026042597925</v>
      </c>
      <c r="I32" s="6" t="n">
        <f aca="false">Parameters!$C$22+(Parameters!$B$9-Parameters!$C$22)*EXP(-Parameters!$D$22*$A32)-Parameters!$E$22*($A32/Parameters!$F$22)*EXP(1-$A32/Parameters!$F$22)+Parameters!$B$31*IF($A32&gt;=Parameters!$B$32,1,0)</f>
        <v>42.3348961574281</v>
      </c>
      <c r="J32" s="6" t="n">
        <f aca="false">Parameters!$C$23+(Parameters!$B$3-Parameters!$C$23)*EXP(-Parameters!$D$23*$A32)-Parameters!$E$23*($A32/Parameters!$F$23)*EXP(1-$A32/Parameters!$F$23)</f>
        <v>104.05208519585</v>
      </c>
      <c r="K32" s="6" t="n">
        <f aca="false">Parameters!$C$24+(Parameters!$B$6-Parameters!$C$24)*EXP(-Parameters!$D$24*$A32)-Parameters!$E$24*($A32/Parameters!$F$24)*EXP(1-$A32/Parameters!$F$24)</f>
        <v>37.8522452777011</v>
      </c>
      <c r="L32" s="6" t="n">
        <f aca="false">Parameters!$C$25+(Parameters!$B$7-Parameters!$C$25)*EXP(-Parameters!$D$25*$A32)-Parameters!$E$25*($A32/Parameters!$F$25)*EXP(1-$A32/Parameters!$F$25)</f>
        <v>74.2149587188126</v>
      </c>
      <c r="M32" s="6" t="n">
        <f aca="false">Parameters!$C$26+(Parameters!$B$9-Parameters!$C$26)*EXP(-Parameters!$D$26*$A32)-Parameters!$E$26*($A32/Parameters!$F$26)*EXP(1-$A32/Parameters!$F$26)</f>
        <v>56.582900341777</v>
      </c>
    </row>
    <row r="33" customFormat="false" ht="15" hidden="false" customHeight="false" outlineLevel="0" collapsed="false">
      <c r="A33" s="2" t="n">
        <f aca="false">31/12</f>
        <v>2.58333333333333</v>
      </c>
      <c r="B33" s="6" t="n">
        <f aca="false">Parameters!$C$15+(Parameters!$B$3-Parameters!$C$15)*EXP(-Parameters!$D$15*$A33)-Parameters!$E$15*($A33/Parameters!$F$15)*EXP(1-$A33/Parameters!$F$15)</f>
        <v>80.1243173459593</v>
      </c>
      <c r="C33" s="6" t="n">
        <f aca="false">Parameters!$C$16+(Parameters!$B$6-Parameters!$C$16)*EXP(-Parameters!$D$16*$A33)-Parameters!$E$16*($A33/Parameters!$F$16)*EXP(1-$A33/Parameters!$F$16)</f>
        <v>69.0640311191727</v>
      </c>
      <c r="D33" s="6" t="n">
        <f aca="false">Parameters!$C$17+(Parameters!$B$7-Parameters!$C$17)*EXP(-Parameters!$D$17*$A33)-Parameters!$E$17*($A33/Parameters!$F$17)*EXP(1-$A33/Parameters!$F$17)</f>
        <v>64.8232130453035</v>
      </c>
      <c r="E33" s="6" t="n">
        <f aca="false">Parameters!$C$18+(Parameters!$B$9-Parameters!$C$18)*EXP(-Parameters!$D$18*$A33)-Parameters!$E$18*($A33/Parameters!$F$18)*EXP(1-$A33/Parameters!$F$18)</f>
        <v>56.1422545781151</v>
      </c>
      <c r="F33" s="6" t="n">
        <f aca="false">Parameters!$C$19+(Parameters!$B$3-Parameters!$C$19)*EXP(-Parameters!$D$19*$A33)-Parameters!$E$19*($A33/Parameters!$F$19)*EXP(1-$A33/Parameters!$F$19)+Parameters!$B$30*IF($A33&gt;=Parameters!$B$32,1,0)</f>
        <v>120.157184876004</v>
      </c>
      <c r="G33" s="6" t="n">
        <f aca="false">Parameters!$C$20+(Parameters!$B$6-Parameters!$C$20)*EXP(-Parameters!$D$20*$A33)-Parameters!$E$20*($A33/Parameters!$F$20)*EXP(1-$A33/Parameters!$F$20)</f>
        <v>39.5726765163362</v>
      </c>
      <c r="H33" s="6" t="n">
        <f aca="false">Parameters!$C$21+(Parameters!$B$7-Parameters!$C$21)*EXP(-Parameters!$D$21*$A33)-Parameters!$E$21*($A33/Parameters!$F$21)*EXP(1-$A33/Parameters!$F$21)</f>
        <v>70.0618896672234</v>
      </c>
      <c r="I33" s="6" t="n">
        <f aca="false">Parameters!$C$22+(Parameters!$B$9-Parameters!$C$22)*EXP(-Parameters!$D$22*$A33)-Parameters!$E$22*($A33/Parameters!$F$22)*EXP(1-$A33/Parameters!$F$22)+Parameters!$B$31*IF($A33&gt;=Parameters!$B$32,1,0)</f>
        <v>42.2390331507645</v>
      </c>
      <c r="J33" s="6" t="n">
        <f aca="false">Parameters!$C$23+(Parameters!$B$3-Parameters!$C$23)*EXP(-Parameters!$D$23*$A33)-Parameters!$E$23*($A33/Parameters!$F$23)*EXP(1-$A33/Parameters!$F$23)</f>
        <v>104.123779334447</v>
      </c>
      <c r="K33" s="6" t="n">
        <f aca="false">Parameters!$C$24+(Parameters!$B$6-Parameters!$C$24)*EXP(-Parameters!$D$24*$A33)-Parameters!$E$24*($A33/Parameters!$F$24)*EXP(1-$A33/Parameters!$F$24)</f>
        <v>37.7720447175597</v>
      </c>
      <c r="L33" s="6" t="n">
        <f aca="false">Parameters!$C$25+(Parameters!$B$7-Parameters!$C$25)*EXP(-Parameters!$D$25*$A33)-Parameters!$E$25*($A33/Parameters!$F$25)*EXP(1-$A33/Parameters!$F$25)</f>
        <v>74.3020162093861</v>
      </c>
      <c r="M33" s="6" t="n">
        <f aca="false">Parameters!$C$26+(Parameters!$B$9-Parameters!$C$26)*EXP(-Parameters!$D$26*$A33)-Parameters!$E$26*($A33/Parameters!$F$26)*EXP(1-$A33/Parameters!$F$26)</f>
        <v>56.6178886570031</v>
      </c>
    </row>
    <row r="34" customFormat="false" ht="15" hidden="false" customHeight="false" outlineLevel="0" collapsed="false">
      <c r="A34" s="2" t="n">
        <f aca="false">32/12</f>
        <v>2.66666666666667</v>
      </c>
      <c r="B34" s="6" t="n">
        <f aca="false">Parameters!$C$15+(Parameters!$B$3-Parameters!$C$15)*EXP(-Parameters!$D$15*$A34)-Parameters!$E$15*($A34/Parameters!$F$15)*EXP(1-$A34/Parameters!$F$15)</f>
        <v>80.5306090881554</v>
      </c>
      <c r="C34" s="6" t="n">
        <f aca="false">Parameters!$C$16+(Parameters!$B$6-Parameters!$C$16)*EXP(-Parameters!$D$16*$A34)-Parameters!$E$16*($A34/Parameters!$F$16)*EXP(1-$A34/Parameters!$F$16)</f>
        <v>69.4643522565664</v>
      </c>
      <c r="D34" s="6" t="n">
        <f aca="false">Parameters!$C$17+(Parameters!$B$7-Parameters!$C$17)*EXP(-Parameters!$D$17*$A34)-Parameters!$E$17*($A34/Parameters!$F$17)*EXP(1-$A34/Parameters!$F$17)</f>
        <v>65.0676039867308</v>
      </c>
      <c r="E34" s="6" t="n">
        <f aca="false">Parameters!$C$18+(Parameters!$B$9-Parameters!$C$18)*EXP(-Parameters!$D$18*$A34)-Parameters!$E$18*($A34/Parameters!$F$18)*EXP(1-$A34/Parameters!$F$18)</f>
        <v>55.6385494433426</v>
      </c>
      <c r="F34" s="6" t="n">
        <f aca="false">Parameters!$C$19+(Parameters!$B$3-Parameters!$C$19)*EXP(-Parameters!$D$19*$A34)-Parameters!$E$19*($A34/Parameters!$F$19)*EXP(1-$A34/Parameters!$F$19)+Parameters!$B$30*IF($A34&gt;=Parameters!$B$32,1,0)</f>
        <v>120.202684143531</v>
      </c>
      <c r="G34" s="6" t="n">
        <f aca="false">Parameters!$C$20+(Parameters!$B$6-Parameters!$C$20)*EXP(-Parameters!$D$20*$A34)-Parameters!$E$20*($A34/Parameters!$F$20)*EXP(1-$A34/Parameters!$F$20)</f>
        <v>39.5402513570978</v>
      </c>
      <c r="H34" s="6" t="n">
        <f aca="false">Parameters!$C$21+(Parameters!$B$7-Parameters!$C$21)*EXP(-Parameters!$D$21*$A34)-Parameters!$E$21*($A34/Parameters!$F$21)*EXP(1-$A34/Parameters!$F$21)</f>
        <v>70.0964173642634</v>
      </c>
      <c r="I34" s="6" t="n">
        <f aca="false">Parameters!$C$22+(Parameters!$B$9-Parameters!$C$22)*EXP(-Parameters!$D$22*$A34)-Parameters!$E$22*($A34/Parameters!$F$22)*EXP(1-$A34/Parameters!$F$22)+Parameters!$B$31*IF($A34&gt;=Parameters!$B$32,1,0)</f>
        <v>42.1459257669488</v>
      </c>
      <c r="J34" s="6" t="n">
        <f aca="false">Parameters!$C$23+(Parameters!$B$3-Parameters!$C$23)*EXP(-Parameters!$D$23*$A34)-Parameters!$E$23*($A34/Parameters!$F$23)*EXP(1-$A34/Parameters!$F$23)</f>
        <v>104.192834728527</v>
      </c>
      <c r="K34" s="6" t="n">
        <f aca="false">Parameters!$C$24+(Parameters!$B$6-Parameters!$C$24)*EXP(-Parameters!$D$24*$A34)-Parameters!$E$24*($A34/Parameters!$F$24)*EXP(1-$A34/Parameters!$F$24)</f>
        <v>37.6931697560803</v>
      </c>
      <c r="L34" s="6" t="n">
        <f aca="false">Parameters!$C$25+(Parameters!$B$7-Parameters!$C$25)*EXP(-Parameters!$D$25*$A34)-Parameters!$E$25*($A34/Parameters!$F$25)*EXP(1-$A34/Parameters!$F$25)</f>
        <v>74.3848278560428</v>
      </c>
      <c r="M34" s="6" t="n">
        <f aca="false">Parameters!$C$26+(Parameters!$B$9-Parameters!$C$26)*EXP(-Parameters!$D$26*$A34)-Parameters!$E$26*($A34/Parameters!$F$26)*EXP(1-$A34/Parameters!$F$26)</f>
        <v>56.6520131076483</v>
      </c>
    </row>
    <row r="35" customFormat="false" ht="15" hidden="false" customHeight="false" outlineLevel="0" collapsed="false">
      <c r="A35" s="2" t="n">
        <f aca="false">33/12</f>
        <v>2.75</v>
      </c>
      <c r="B35" s="6" t="n">
        <f aca="false">Parameters!$C$15+(Parameters!$B$3-Parameters!$C$15)*EXP(-Parameters!$D$15*$A35)-Parameters!$E$15*($A35/Parameters!$F$15)*EXP(1-$A35/Parameters!$F$15)</f>
        <v>80.9561205749002</v>
      </c>
      <c r="C35" s="6" t="n">
        <f aca="false">Parameters!$C$16+(Parameters!$B$6-Parameters!$C$16)*EXP(-Parameters!$D$16*$A35)-Parameters!$E$16*($A35/Parameters!$F$16)*EXP(1-$A35/Parameters!$F$16)</f>
        <v>69.8467394670203</v>
      </c>
      <c r="D35" s="6" t="n">
        <f aca="false">Parameters!$C$17+(Parameters!$B$7-Parameters!$C$17)*EXP(-Parameters!$D$17*$A35)-Parameters!$E$17*($A35/Parameters!$F$17)*EXP(1-$A35/Parameters!$F$17)</f>
        <v>65.3120919848047</v>
      </c>
      <c r="E35" s="6" t="n">
        <f aca="false">Parameters!$C$18+(Parameters!$B$9-Parameters!$C$18)*EXP(-Parameters!$D$18*$A35)-Parameters!$E$18*($A35/Parameters!$F$18)*EXP(1-$A35/Parameters!$F$18)</f>
        <v>55.144221297692</v>
      </c>
      <c r="F35" s="6" t="n">
        <f aca="false">Parameters!$C$19+(Parameters!$B$3-Parameters!$C$19)*EXP(-Parameters!$D$19*$A35)-Parameters!$E$19*($A35/Parameters!$F$19)*EXP(1-$A35/Parameters!$F$19)+Parameters!$B$30*IF($A35&gt;=Parameters!$B$32,1,0)</f>
        <v>120.24706003014</v>
      </c>
      <c r="G35" s="6" t="n">
        <f aca="false">Parameters!$C$20+(Parameters!$B$6-Parameters!$C$20)*EXP(-Parameters!$D$20*$A35)-Parameters!$E$20*($A35/Parameters!$F$20)*EXP(1-$A35/Parameters!$F$20)</f>
        <v>39.5084947339128</v>
      </c>
      <c r="H35" s="6" t="n">
        <f aca="false">Parameters!$C$21+(Parameters!$B$7-Parameters!$C$21)*EXP(-Parameters!$D$21*$A35)-Parameters!$E$21*($A35/Parameters!$F$21)*EXP(1-$A35/Parameters!$F$21)</f>
        <v>70.129674249309</v>
      </c>
      <c r="I35" s="6" t="n">
        <f aca="false">Parameters!$C$22+(Parameters!$B$9-Parameters!$C$22)*EXP(-Parameters!$D$22*$A35)-Parameters!$E$22*($A35/Parameters!$F$22)*EXP(1-$A35/Parameters!$F$22)+Parameters!$B$31*IF($A35&gt;=Parameters!$B$32,1,0)</f>
        <v>42.0554947944316</v>
      </c>
      <c r="J35" s="6" t="n">
        <f aca="false">Parameters!$C$23+(Parameters!$B$3-Parameters!$C$23)*EXP(-Parameters!$D$23*$A35)-Parameters!$E$23*($A35/Parameters!$F$23)*EXP(1-$A35/Parameters!$F$23)</f>
        <v>104.259348498618</v>
      </c>
      <c r="K35" s="6" t="n">
        <f aca="false">Parameters!$C$24+(Parameters!$B$6-Parameters!$C$24)*EXP(-Parameters!$D$24*$A35)-Parameters!$E$24*($A35/Parameters!$F$24)*EXP(1-$A35/Parameters!$F$24)</f>
        <v>37.6155984830439</v>
      </c>
      <c r="L35" s="6" t="n">
        <f aca="false">Parameters!$C$25+(Parameters!$B$7-Parameters!$C$25)*EXP(-Parameters!$D$25*$A35)-Parameters!$E$25*($A35/Parameters!$F$25)*EXP(1-$A35/Parameters!$F$25)</f>
        <v>74.463600731034</v>
      </c>
      <c r="M35" s="6" t="n">
        <f aca="false">Parameters!$C$26+(Parameters!$B$9-Parameters!$C$26)*EXP(-Parameters!$D$26*$A35)-Parameters!$E$26*($A35/Parameters!$F$26)*EXP(1-$A35/Parameters!$F$26)</f>
        <v>56.6852950226052</v>
      </c>
    </row>
    <row r="36" customFormat="false" ht="15" hidden="false" customHeight="false" outlineLevel="0" collapsed="false">
      <c r="A36" s="2" t="n">
        <f aca="false">34/12</f>
        <v>2.83333333333333</v>
      </c>
      <c r="B36" s="6" t="n">
        <f aca="false">Parameters!$C$15+(Parameters!$B$3-Parameters!$C$15)*EXP(-Parameters!$D$15*$A36)-Parameters!$E$15*($A36/Parameters!$F$15)*EXP(1-$A36/Parameters!$F$15)</f>
        <v>81.3986267207659</v>
      </c>
      <c r="C36" s="6" t="n">
        <f aca="false">Parameters!$C$16+(Parameters!$B$6-Parameters!$C$16)*EXP(-Parameters!$D$16*$A36)-Parameters!$E$16*($A36/Parameters!$F$16)*EXP(1-$A36/Parameters!$F$16)</f>
        <v>70.2119961698534</v>
      </c>
      <c r="D36" s="6" t="n">
        <f aca="false">Parameters!$C$17+(Parameters!$B$7-Parameters!$C$17)*EXP(-Parameters!$D$17*$A36)-Parameters!$E$17*($A36/Parameters!$F$17)*EXP(1-$A36/Parameters!$F$17)</f>
        <v>65.5559646135639</v>
      </c>
      <c r="E36" s="6" t="n">
        <f aca="false">Parameters!$C$18+(Parameters!$B$9-Parameters!$C$18)*EXP(-Parameters!$D$18*$A36)-Parameters!$E$18*($A36/Parameters!$F$18)*EXP(1-$A36/Parameters!$F$18)</f>
        <v>54.6601005982351</v>
      </c>
      <c r="F36" s="6" t="n">
        <f aca="false">Parameters!$C$19+(Parameters!$B$3-Parameters!$C$19)*EXP(-Parameters!$D$19*$A36)-Parameters!$E$19*($A36/Parameters!$F$19)*EXP(1-$A36/Parameters!$F$19)+Parameters!$B$30*IF($A36&gt;=Parameters!$B$32,1,0)</f>
        <v>120.290340272205</v>
      </c>
      <c r="G36" s="6" t="n">
        <f aca="false">Parameters!$C$20+(Parameters!$B$6-Parameters!$C$20)*EXP(-Parameters!$D$20*$A36)-Parameters!$E$20*($A36/Parameters!$F$20)*EXP(1-$A36/Parameters!$F$20)</f>
        <v>39.4773928630262</v>
      </c>
      <c r="H36" s="6" t="n">
        <f aca="false">Parameters!$C$21+(Parameters!$B$7-Parameters!$C$21)*EXP(-Parameters!$D$21*$A36)-Parameters!$E$21*($A36/Parameters!$F$21)*EXP(1-$A36/Parameters!$F$21)</f>
        <v>70.1617070953358</v>
      </c>
      <c r="I36" s="6" t="n">
        <f aca="false">Parameters!$C$22+(Parameters!$B$9-Parameters!$C$22)*EXP(-Parameters!$D$22*$A36)-Parameters!$E$22*($A36/Parameters!$F$22)*EXP(1-$A36/Parameters!$F$22)+Parameters!$B$31*IF($A36&gt;=Parameters!$B$32,1,0)</f>
        <v>41.9676632986332</v>
      </c>
      <c r="J36" s="6" t="n">
        <f aca="false">Parameters!$C$23+(Parameters!$B$3-Parameters!$C$23)*EXP(-Parameters!$D$23*$A36)-Parameters!$E$23*($A36/Parameters!$F$23)*EXP(1-$A36/Parameters!$F$23)</f>
        <v>104.323414190672</v>
      </c>
      <c r="K36" s="6" t="n">
        <f aca="false">Parameters!$C$24+(Parameters!$B$6-Parameters!$C$24)*EXP(-Parameters!$D$24*$A36)-Parameters!$E$24*($A36/Parameters!$F$24)*EXP(1-$A36/Parameters!$F$24)</f>
        <v>37.539309350376</v>
      </c>
      <c r="L36" s="6" t="n">
        <f aca="false">Parameters!$C$25+(Parameters!$B$7-Parameters!$C$25)*EXP(-Parameters!$D$25*$A36)-Parameters!$E$25*($A36/Parameters!$F$25)*EXP(1-$A36/Parameters!$F$25)</f>
        <v>74.5385318075781</v>
      </c>
      <c r="M36" s="6" t="n">
        <f aca="false">Parameters!$C$26+(Parameters!$B$9-Parameters!$C$26)*EXP(-Parameters!$D$26*$A36)-Parameters!$E$26*($A36/Parameters!$F$26)*EXP(1-$A36/Parameters!$F$26)</f>
        <v>56.7177552041538</v>
      </c>
    </row>
    <row r="37" customFormat="false" ht="15" hidden="false" customHeight="false" outlineLevel="0" collapsed="false">
      <c r="A37" s="2" t="n">
        <f aca="false">35/12</f>
        <v>2.91666666666667</v>
      </c>
      <c r="B37" s="6" t="n">
        <f aca="false">Parameters!$C$15+(Parameters!$B$3-Parameters!$C$15)*EXP(-Parameters!$D$15*$A37)-Parameters!$E$15*($A37/Parameters!$F$15)*EXP(1-$A37/Parameters!$F$15)</f>
        <v>81.8560514593246</v>
      </c>
      <c r="C37" s="6" t="n">
        <f aca="false">Parameters!$C$16+(Parameters!$B$6-Parameters!$C$16)*EXP(-Parameters!$D$16*$A37)-Parameters!$E$16*($A37/Parameters!$F$16)*EXP(1-$A37/Parameters!$F$16)</f>
        <v>70.5608897921219</v>
      </c>
      <c r="D37" s="6" t="n">
        <f aca="false">Parameters!$C$17+(Parameters!$B$7-Parameters!$C$17)*EXP(-Parameters!$D$17*$A37)-Parameters!$E$17*($A37/Parameters!$F$17)*EXP(1-$A37/Parameters!$F$17)</f>
        <v>65.7985856826848</v>
      </c>
      <c r="E37" s="6" t="n">
        <f aca="false">Parameters!$C$18+(Parameters!$B$9-Parameters!$C$18)*EXP(-Parameters!$D$18*$A37)-Parameters!$E$18*($A37/Parameters!$F$18)*EXP(1-$A37/Parameters!$F$18)</f>
        <v>54.1868700209848</v>
      </c>
      <c r="F37" s="6" t="n">
        <f aca="false">Parameters!$C$19+(Parameters!$B$3-Parameters!$C$19)*EXP(-Parameters!$D$19*$A37)-Parameters!$E$19*($A37/Parameters!$F$19)*EXP(1-$A37/Parameters!$F$19)+Parameters!$B$30*IF($A37&gt;=Parameters!$B$32,1,0)</f>
        <v>120.332551921286</v>
      </c>
      <c r="G37" s="6" t="n">
        <f aca="false">Parameters!$C$20+(Parameters!$B$6-Parameters!$C$20)*EXP(-Parameters!$D$20*$A37)-Parameters!$E$20*($A37/Parameters!$F$20)*EXP(1-$A37/Parameters!$F$20)</f>
        <v>39.4469322448738</v>
      </c>
      <c r="H37" s="6" t="n">
        <f aca="false">Parameters!$C$21+(Parameters!$B$7-Parameters!$C$21)*EXP(-Parameters!$D$21*$A37)-Parameters!$E$21*($A37/Parameters!$F$21)*EXP(1-$A37/Parameters!$F$21)</f>
        <v>70.1925609538125</v>
      </c>
      <c r="I37" s="6" t="n">
        <f aca="false">Parameters!$C$22+(Parameters!$B$9-Parameters!$C$22)*EXP(-Parameters!$D$22*$A37)-Parameters!$E$22*($A37/Parameters!$F$22)*EXP(1-$A37/Parameters!$F$22)+Parameters!$B$31*IF($A37&gt;=Parameters!$B$32,1,0)</f>
        <v>41.8823565564912</v>
      </c>
      <c r="J37" s="6" t="n">
        <f aca="false">Parameters!$C$23+(Parameters!$B$3-Parameters!$C$23)*EXP(-Parameters!$D$23*$A37)-Parameters!$E$23*($A37/Parameters!$F$23)*EXP(1-$A37/Parameters!$F$23)</f>
        <v>104.385121907625</v>
      </c>
      <c r="K37" s="6" t="n">
        <f aca="false">Parameters!$C$24+(Parameters!$B$6-Parameters!$C$24)*EXP(-Parameters!$D$24*$A37)-Parameters!$E$24*($A37/Parameters!$F$24)*EXP(1-$A37/Parameters!$F$24)</f>
        <v>37.4642811661604</v>
      </c>
      <c r="L37" s="6" t="n">
        <f aca="false">Parameters!$C$25+(Parameters!$B$7-Parameters!$C$25)*EXP(-Parameters!$D$25*$A37)-Parameters!$E$25*($A37/Parameters!$F$25)*EXP(1-$A37/Parameters!$F$25)</f>
        <v>74.6098084523964</v>
      </c>
      <c r="M37" s="6" t="n">
        <f aca="false">Parameters!$C$26+(Parameters!$B$9-Parameters!$C$26)*EXP(-Parameters!$D$26*$A37)-Parameters!$E$26*($A37/Parameters!$F$26)*EXP(1-$A37/Parameters!$F$26)</f>
        <v>56.7494139409645</v>
      </c>
    </row>
    <row r="38" customFormat="false" ht="15" hidden="false" customHeight="false" outlineLevel="0" collapsed="false">
      <c r="A38" s="2" t="n">
        <f aca="false">36/12</f>
        <v>3</v>
      </c>
      <c r="B38" s="6" t="n">
        <f aca="false">Parameters!$C$15+(Parameters!$B$3-Parameters!$C$15)*EXP(-Parameters!$D$15*$A38)-Parameters!$E$15*($A38/Parameters!$F$15)*EXP(1-$A38/Parameters!$F$15)</f>
        <v>82.3264593027355</v>
      </c>
      <c r="C38" s="6" t="n">
        <f aca="false">Parameters!$C$16+(Parameters!$B$6-Parameters!$C$16)*EXP(-Parameters!$D$16*$A38)-Parameters!$E$16*($A38/Parameters!$F$16)*EXP(1-$A38/Parameters!$F$16)</f>
        <v>70.8941533810321</v>
      </c>
      <c r="D38" s="6" t="n">
        <f aca="false">Parameters!$C$17+(Parameters!$B$7-Parameters!$C$17)*EXP(-Parameters!$D$17*$A38)-Parameters!$E$17*($A38/Parameters!$F$17)*EXP(1-$A38/Parameters!$F$17)</f>
        <v>66.0393890980235</v>
      </c>
      <c r="E38" s="6" t="n">
        <f aca="false">Parameters!$C$18+(Parameters!$B$9-Parameters!$C$18)*EXP(-Parameters!$D$18*$A38)-Parameters!$E$18*($A38/Parameters!$F$18)*EXP(1-$A38/Parameters!$F$18)</f>
        <v>53.7250803600537</v>
      </c>
      <c r="F38" s="6" t="n">
        <f aca="false">Parameters!$C$19+(Parameters!$B$3-Parameters!$C$19)*EXP(-Parameters!$D$19*$A38)-Parameters!$E$19*($A38/Parameters!$F$19)*EXP(1-$A38/Parameters!$F$19)+Parameters!$B$30*IF($A38&gt;=Parameters!$B$32,1,0)</f>
        <v>120.373721361038</v>
      </c>
      <c r="G38" s="6" t="n">
        <f aca="false">Parameters!$C$20+(Parameters!$B$6-Parameters!$C$20)*EXP(-Parameters!$D$20*$A38)-Parameters!$E$20*($A38/Parameters!$F$20)*EXP(1-$A38/Parameters!$F$20)</f>
        <v>39.417099658223</v>
      </c>
      <c r="H38" s="6" t="n">
        <f aca="false">Parameters!$C$21+(Parameters!$B$7-Parameters!$C$21)*EXP(-Parameters!$D$21*$A38)-Parameters!$E$21*($A38/Parameters!$F$21)*EXP(1-$A38/Parameters!$F$21)</f>
        <v>70.2222792180623</v>
      </c>
      <c r="I38" s="6" t="n">
        <f aca="false">Parameters!$C$22+(Parameters!$B$9-Parameters!$C$22)*EXP(-Parameters!$D$22*$A38)-Parameters!$E$22*($A38/Parameters!$F$22)*EXP(1-$A38/Parameters!$F$22)+Parameters!$B$31*IF($A38&gt;=Parameters!$B$32,1,0)</f>
        <v>41.7995019928892</v>
      </c>
      <c r="J38" s="6" t="n">
        <f aca="false">Parameters!$C$23+(Parameters!$B$3-Parameters!$C$23)*EXP(-Parameters!$D$23*$A38)-Parameters!$E$23*($A38/Parameters!$F$23)*EXP(1-$A38/Parameters!$F$23)</f>
        <v>104.444558436125</v>
      </c>
      <c r="K38" s="6" t="n">
        <f aca="false">Parameters!$C$24+(Parameters!$B$6-Parameters!$C$24)*EXP(-Parameters!$D$24*$A38)-Parameters!$E$24*($A38/Parameters!$F$24)*EXP(1-$A38/Parameters!$F$24)</f>
        <v>37.3904930887522</v>
      </c>
      <c r="L38" s="6" t="n">
        <f aca="false">Parameters!$C$25+(Parameters!$B$7-Parameters!$C$25)*EXP(-Parameters!$D$25*$A38)-Parameters!$E$25*($A38/Parameters!$F$25)*EXP(1-$A38/Parameters!$F$25)</f>
        <v>74.6776088942273</v>
      </c>
      <c r="M38" s="6" t="n">
        <f aca="false">Parameters!$C$26+(Parameters!$B$9-Parameters!$C$26)*EXP(-Parameters!$D$26*$A38)-Parameters!$E$26*($A38/Parameters!$F$26)*EXP(1-$A38/Parameters!$F$26)</f>
        <v>56.7802910207782</v>
      </c>
    </row>
    <row r="39" customFormat="false" ht="15" hidden="false" customHeight="false" outlineLevel="0" collapsed="false">
      <c r="A39" s="2" t="n">
        <f aca="false">37/12</f>
        <v>3.08333333333333</v>
      </c>
      <c r="B39" s="6" t="n">
        <f aca="false">Parameters!$C$15+(Parameters!$B$3-Parameters!$C$15)*EXP(-Parameters!$D$15*$A39)-Parameters!$E$15*($A39/Parameters!$F$15)*EXP(1-$A39/Parameters!$F$15)</f>
        <v>82.8080473415731</v>
      </c>
      <c r="C39" s="6" t="n">
        <f aca="false">Parameters!$C$16+(Parameters!$B$6-Parameters!$C$16)*EXP(-Parameters!$D$16*$A39)-Parameters!$E$16*($A39/Parameters!$F$16)*EXP(1-$A39/Parameters!$F$16)</f>
        <v>71.2124871441178</v>
      </c>
      <c r="D39" s="6" t="n">
        <f aca="false">Parameters!$C$17+(Parameters!$B$7-Parameters!$C$17)*EXP(-Parameters!$D$17*$A39)-Parameters!$E$17*($A39/Parameters!$F$17)*EXP(1-$A39/Parameters!$F$17)</f>
        <v>66.2778731622786</v>
      </c>
      <c r="E39" s="6" t="n">
        <f aca="false">Parameters!$C$18+(Parameters!$B$9-Parameters!$C$18)*EXP(-Parameters!$D$18*$A39)-Parameters!$E$18*($A39/Parameters!$F$18)*EXP(1-$A39/Parameters!$F$18)</f>
        <v>53.2751649649466</v>
      </c>
      <c r="F39" s="6" t="n">
        <f aca="false">Parameters!$C$19+(Parameters!$B$3-Parameters!$C$19)*EXP(-Parameters!$D$19*$A39)-Parameters!$E$19*($A39/Parameters!$F$19)*EXP(1-$A39/Parameters!$F$19)+Parameters!$B$30*IF($A39&gt;=Parameters!$B$32,1,0)</f>
        <v>120.4138743237</v>
      </c>
      <c r="G39" s="6" t="n">
        <f aca="false">Parameters!$C$20+(Parameters!$B$6-Parameters!$C$20)*EXP(-Parameters!$D$20*$A39)-Parameters!$E$20*($A39/Parameters!$F$20)*EXP(1-$A39/Parameters!$F$20)</f>
        <v>39.3878821544342</v>
      </c>
      <c r="H39" s="6" t="n">
        <f aca="false">Parameters!$C$21+(Parameters!$B$7-Parameters!$C$21)*EXP(-Parameters!$D$21*$A39)-Parameters!$E$21*($A39/Parameters!$F$21)*EXP(1-$A39/Parameters!$F$21)</f>
        <v>70.2509036842922</v>
      </c>
      <c r="I39" s="6" t="n">
        <f aca="false">Parameters!$C$22+(Parameters!$B$9-Parameters!$C$22)*EXP(-Parameters!$D$22*$A39)-Parameters!$E$22*($A39/Parameters!$F$22)*EXP(1-$A39/Parameters!$F$22)+Parameters!$B$31*IF($A39&gt;=Parameters!$B$32,1,0)</f>
        <v>41.7190291189135</v>
      </c>
      <c r="J39" s="6" t="n">
        <f aca="false">Parameters!$C$23+(Parameters!$B$3-Parameters!$C$23)*EXP(-Parameters!$D$23*$A39)-Parameters!$E$23*($A39/Parameters!$F$23)*EXP(1-$A39/Parameters!$F$23)</f>
        <v>104.501807368584</v>
      </c>
      <c r="K39" s="6" t="n">
        <f aca="false">Parameters!$C$24+(Parameters!$B$6-Parameters!$C$24)*EXP(-Parameters!$D$24*$A39)-Parameters!$E$24*($A39/Parameters!$F$24)*EXP(1-$A39/Parameters!$F$24)</f>
        <v>37.3179246209889</v>
      </c>
      <c r="L39" s="6" t="n">
        <f aca="false">Parameters!$C$25+(Parameters!$B$7-Parameters!$C$25)*EXP(-Parameters!$D$25*$A39)-Parameters!$E$25*($A39/Parameters!$F$25)*EXP(1-$A39/Parameters!$F$25)</f>
        <v>74.742102669491</v>
      </c>
      <c r="M39" s="6" t="n">
        <f aca="false">Parameters!$C$26+(Parameters!$B$9-Parameters!$C$26)*EXP(-Parameters!$D$26*$A39)-Parameters!$E$26*($A39/Parameters!$F$26)*EXP(1-$A39/Parameters!$F$26)</f>
        <v>56.810405742775</v>
      </c>
    </row>
    <row r="40" customFormat="false" ht="15" hidden="false" customHeight="false" outlineLevel="0" collapsed="false">
      <c r="A40" s="2" t="n">
        <f aca="false">38/12</f>
        <v>3.16666666666667</v>
      </c>
      <c r="B40" s="6" t="n">
        <f aca="false">Parameters!$C$15+(Parameters!$B$3-Parameters!$C$15)*EXP(-Parameters!$D$15*$A40)-Parameters!$E$15*($A40/Parameters!$F$15)*EXP(1-$A40/Parameters!$F$15)</f>
        <v>83.2991376630354</v>
      </c>
      <c r="C40" s="6" t="n">
        <f aca="false">Parameters!$C$16+(Parameters!$B$6-Parameters!$C$16)*EXP(-Parameters!$D$16*$A40)-Parameters!$E$16*($A40/Parameters!$F$16)*EXP(1-$A40/Parameters!$F$16)</f>
        <v>71.5165599204197</v>
      </c>
      <c r="D40" s="6" t="n">
        <f aca="false">Parameters!$C$17+(Parameters!$B$7-Parameters!$C$17)*EXP(-Parameters!$D$17*$A40)-Parameters!$E$17*($A40/Parameters!$F$17)*EXP(1-$A40/Parameters!$F$17)</f>
        <v>66.5135952861703</v>
      </c>
      <c r="E40" s="6" t="n">
        <f aca="false">Parameters!$C$18+(Parameters!$B$9-Parameters!$C$18)*EXP(-Parameters!$D$18*$A40)-Parameters!$E$18*($A40/Parameters!$F$18)*EXP(1-$A40/Parameters!$F$18)</f>
        <v>52.8374528403716</v>
      </c>
      <c r="F40" s="6" t="n">
        <f aca="false">Parameters!$C$19+(Parameters!$B$3-Parameters!$C$19)*EXP(-Parameters!$D$19*$A40)-Parameters!$E$19*($A40/Parameters!$F$19)*EXP(1-$A40/Parameters!$F$19)+Parameters!$B$30*IF($A40&gt;=Parameters!$B$32,1,0)</f>
        <v>120.453035906182</v>
      </c>
      <c r="G40" s="6" t="n">
        <f aca="false">Parameters!$C$20+(Parameters!$B$6-Parameters!$C$20)*EXP(-Parameters!$D$20*$A40)-Parameters!$E$20*($A40/Parameters!$F$20)*EXP(1-$A40/Parameters!$F$20)</f>
        <v>39.3592670518405</v>
      </c>
      <c r="H40" s="6" t="n">
        <f aca="false">Parameters!$C$21+(Parameters!$B$7-Parameters!$C$21)*EXP(-Parameters!$D$21*$A40)-Parameters!$E$21*($A40/Parameters!$F$21)*EXP(1-$A40/Parameters!$F$21)</f>
        <v>70.278474610375</v>
      </c>
      <c r="I40" s="6" t="n">
        <f aca="false">Parameters!$C$22+(Parameters!$B$9-Parameters!$C$22)*EXP(-Parameters!$D$22*$A40)-Parameters!$E$22*($A40/Parameters!$F$22)*EXP(1-$A40/Parameters!$F$22)+Parameters!$B$31*IF($A40&gt;=Parameters!$B$32,1,0)</f>
        <v>41.6408694718839</v>
      </c>
      <c r="J40" s="6" t="n">
        <f aca="false">Parameters!$C$23+(Parameters!$B$3-Parameters!$C$23)*EXP(-Parameters!$D$23*$A40)-Parameters!$E$23*($A40/Parameters!$F$23)*EXP(1-$A40/Parameters!$F$23)</f>
        <v>104.55694922075</v>
      </c>
      <c r="K40" s="6" t="n">
        <f aca="false">Parameters!$C$24+(Parameters!$B$6-Parameters!$C$24)*EXP(-Parameters!$D$24*$A40)-Parameters!$E$24*($A40/Parameters!$F$24)*EXP(1-$A40/Parameters!$F$24)</f>
        <v>37.2465556044961</v>
      </c>
      <c r="L40" s="6" t="n">
        <f aca="false">Parameters!$C$25+(Parameters!$B$7-Parameters!$C$25)*EXP(-Parameters!$D$25*$A40)-Parameters!$E$25*($A40/Parameters!$F$25)*EXP(1-$A40/Parameters!$F$25)</f>
        <v>74.8034510462189</v>
      </c>
      <c r="M40" s="6" t="n">
        <f aca="false">Parameters!$C$26+(Parameters!$B$9-Parameters!$C$26)*EXP(-Parameters!$D$26*$A40)-Parameters!$E$26*($A40/Parameters!$F$26)*EXP(1-$A40/Parameters!$F$26)</f>
        <v>56.8397769296365</v>
      </c>
    </row>
    <row r="41" customFormat="false" ht="15" hidden="false" customHeight="false" outlineLevel="0" collapsed="false">
      <c r="A41" s="2" t="n">
        <f aca="false">39/12</f>
        <v>3.25</v>
      </c>
      <c r="B41" s="6" t="n">
        <f aca="false">Parameters!$C$15+(Parameters!$B$3-Parameters!$C$15)*EXP(-Parameters!$D$15*$A41)-Parameters!$E$15*($A41/Parameters!$F$15)*EXP(1-$A41/Parameters!$F$15)</f>
        <v>83.7981701667219</v>
      </c>
      <c r="C41" s="6" t="n">
        <f aca="false">Parameters!$C$16+(Parameters!$B$6-Parameters!$C$16)*EXP(-Parameters!$D$16*$A41)-Parameters!$E$16*($A41/Parameters!$F$16)*EXP(1-$A41/Parameters!$F$16)</f>
        <v>71.8070105857583</v>
      </c>
      <c r="D41" s="6" t="n">
        <f aca="false">Parameters!$C$17+(Parameters!$B$7-Parameters!$C$17)*EXP(-Parameters!$D$17*$A41)-Parameters!$E$17*($A41/Parameters!$F$17)*EXP(1-$A41/Parameters!$F$17)</f>
        <v>66.7461670824402</v>
      </c>
      <c r="E41" s="6" t="n">
        <f aca="false">Parameters!$C$18+(Parameters!$B$9-Parameters!$C$18)*EXP(-Parameters!$D$18*$A41)-Parameters!$E$18*($A41/Parameters!$F$18)*EXP(1-$A41/Parameters!$F$18)</f>
        <v>52.4121805228463</v>
      </c>
      <c r="F41" s="6" t="n">
        <f aca="false">Parameters!$C$19+(Parameters!$B$3-Parameters!$C$19)*EXP(-Parameters!$D$19*$A41)-Parameters!$E$19*($A41/Parameters!$F$19)*EXP(1-$A41/Parameters!$F$19)+Parameters!$B$30*IF($A41&gt;=Parameters!$B$32,1,0)</f>
        <v>120.491230585747</v>
      </c>
      <c r="G41" s="6" t="n">
        <f aca="false">Parameters!$C$20+(Parameters!$B$6-Parameters!$C$20)*EXP(-Parameters!$D$20*$A41)-Parameters!$E$20*($A41/Parameters!$F$20)*EXP(1-$A41/Parameters!$F$20)</f>
        <v>39.3312419302432</v>
      </c>
      <c r="H41" s="6" t="n">
        <f aca="false">Parameters!$C$21+(Parameters!$B$7-Parameters!$C$21)*EXP(-Parameters!$D$21*$A41)-Parameters!$E$21*($A41/Parameters!$F$21)*EXP(1-$A41/Parameters!$F$21)</f>
        <v>70.3050307724693</v>
      </c>
      <c r="I41" s="6" t="n">
        <f aca="false">Parameters!$C$22+(Parameters!$B$9-Parameters!$C$22)*EXP(-Parameters!$D$22*$A41)-Parameters!$E$22*($A41/Parameters!$F$22)*EXP(1-$A41/Parameters!$F$22)+Parameters!$B$31*IF($A41&gt;=Parameters!$B$32,1,0)</f>
        <v>41.5649565571094</v>
      </c>
      <c r="J41" s="6" t="n">
        <f aca="false">Parameters!$C$23+(Parameters!$B$3-Parameters!$C$23)*EXP(-Parameters!$D$23*$A41)-Parameters!$E$23*($A41/Parameters!$F$23)*EXP(1-$A41/Parameters!$F$23)</f>
        <v>104.610061544939</v>
      </c>
      <c r="K41" s="6" t="n">
        <f aca="false">Parameters!$C$24+(Parameters!$B$6-Parameters!$C$24)*EXP(-Parameters!$D$24*$A41)-Parameters!$E$24*($A41/Parameters!$F$24)*EXP(1-$A41/Parameters!$F$24)</f>
        <v>37.1763662140881</v>
      </c>
      <c r="L41" s="6" t="n">
        <f aca="false">Parameters!$C$25+(Parameters!$B$7-Parameters!$C$25)*EXP(-Parameters!$D$25*$A41)-Parameters!$E$25*($A41/Parameters!$F$25)*EXP(1-$A41/Parameters!$F$25)</f>
        <v>74.8618074273079</v>
      </c>
      <c r="M41" s="6" t="n">
        <f aca="false">Parameters!$C$26+(Parameters!$B$9-Parameters!$C$26)*EXP(-Parameters!$D$26*$A41)-Parameters!$E$26*($A41/Parameters!$F$26)*EXP(1-$A41/Parameters!$F$26)</f>
        <v>56.8684229393105</v>
      </c>
    </row>
    <row r="42" customFormat="false" ht="15" hidden="false" customHeight="false" outlineLevel="0" collapsed="false">
      <c r="A42" s="2" t="n">
        <f aca="false">40/12</f>
        <v>3.33333333333333</v>
      </c>
      <c r="B42" s="6" t="n">
        <f aca="false">Parameters!$C$15+(Parameters!$B$3-Parameters!$C$15)*EXP(-Parameters!$D$15*$A42)-Parameters!$E$15*($A42/Parameters!$F$15)*EXP(1-$A42/Parameters!$F$15)</f>
        <v>84.3036957581705</v>
      </c>
      <c r="C42" s="6" t="n">
        <f aca="false">Parameters!$C$16+(Parameters!$B$6-Parameters!$C$16)*EXP(-Parameters!$D$16*$A42)-Parameters!$E$16*($A42/Parameters!$F$16)*EXP(1-$A42/Parameters!$F$16)</f>
        <v>72.0844493950513</v>
      </c>
      <c r="D42" s="6" t="n">
        <f aca="false">Parameters!$C$17+(Parameters!$B$7-Parameters!$C$17)*EXP(-Parameters!$D$17*$A42)-Parameters!$E$17*($A42/Parameters!$F$17)*EXP(1-$A42/Parameters!$F$17)</f>
        <v>66.9752498167725</v>
      </c>
      <c r="E42" s="6" t="n">
        <f aca="false">Parameters!$C$18+(Parameters!$B$9-Parameters!$C$18)*EXP(-Parameters!$D$18*$A42)-Parameters!$E$18*($A42/Parameters!$F$18)*EXP(1-$A42/Parameters!$F$18)</f>
        <v>51.9995028390737</v>
      </c>
      <c r="F42" s="6" t="n">
        <f aca="false">Parameters!$C$19+(Parameters!$B$3-Parameters!$C$19)*EXP(-Parameters!$D$19*$A42)-Parameters!$E$19*($A42/Parameters!$F$19)*EXP(1-$A42/Parameters!$F$19)+Parameters!$B$30*IF($A42&gt;=Parameters!$B$32,1,0)</f>
        <v>120.528482235314</v>
      </c>
      <c r="G42" s="6" t="n">
        <f aca="false">Parameters!$C$20+(Parameters!$B$6-Parameters!$C$20)*EXP(-Parameters!$D$20*$A42)-Parameters!$E$20*($A42/Parameters!$F$20)*EXP(1-$A42/Parameters!$F$20)</f>
        <v>39.3037946255212</v>
      </c>
      <c r="H42" s="6" t="n">
        <f aca="false">Parameters!$C$21+(Parameters!$B$7-Parameters!$C$21)*EXP(-Parameters!$D$21*$A42)-Parameters!$E$21*($A42/Parameters!$F$21)*EXP(1-$A42/Parameters!$F$21)</f>
        <v>70.3306095195547</v>
      </c>
      <c r="I42" s="6" t="n">
        <f aca="false">Parameters!$C$22+(Parameters!$B$9-Parameters!$C$22)*EXP(-Parameters!$D$22*$A42)-Parameters!$E$22*($A42/Parameters!$F$22)*EXP(1-$A42/Parameters!$F$22)+Parameters!$B$31*IF($A42&gt;=Parameters!$B$32,1,0)</f>
        <v>41.4912257913168</v>
      </c>
      <c r="J42" s="6" t="n">
        <f aca="false">Parameters!$C$23+(Parameters!$B$3-Parameters!$C$23)*EXP(-Parameters!$D$23*$A42)-Parameters!$E$23*($A42/Parameters!$F$23)*EXP(1-$A42/Parameters!$F$23)</f>
        <v>104.661219039109</v>
      </c>
      <c r="K42" s="6" t="n">
        <f aca="false">Parameters!$C$24+(Parameters!$B$6-Parameters!$C$24)*EXP(-Parameters!$D$24*$A42)-Parameters!$E$24*($A42/Parameters!$F$24)*EXP(1-$A42/Parameters!$F$24)</f>
        <v>37.1073369522607</v>
      </c>
      <c r="L42" s="6" t="n">
        <f aca="false">Parameters!$C$25+(Parameters!$B$7-Parameters!$C$25)*EXP(-Parameters!$D$25*$A42)-Parameters!$E$25*($A42/Parameters!$F$25)*EXP(1-$A42/Parameters!$F$25)</f>
        <v>74.9173177341071</v>
      </c>
      <c r="M42" s="6" t="n">
        <f aca="false">Parameters!$C$26+(Parameters!$B$9-Parameters!$C$26)*EXP(-Parameters!$D$26*$A42)-Parameters!$E$26*($A42/Parameters!$F$26)*EXP(1-$A42/Parameters!$F$26)</f>
        <v>56.8963616764857</v>
      </c>
    </row>
    <row r="43" customFormat="false" ht="15" hidden="false" customHeight="false" outlineLevel="0" collapsed="false">
      <c r="A43" s="2" t="n">
        <f aca="false">41/12</f>
        <v>3.41666666666667</v>
      </c>
      <c r="B43" s="6" t="n">
        <f aca="false">Parameters!$C$15+(Parameters!$B$3-Parameters!$C$15)*EXP(-Parameters!$D$15*$A43)-Parameters!$E$15*($A43/Parameters!$F$15)*EXP(1-$A43/Parameters!$F$15)</f>
        <v>84.8143699012995</v>
      </c>
      <c r="C43" s="6" t="n">
        <f aca="false">Parameters!$C$16+(Parameters!$B$6-Parameters!$C$16)*EXP(-Parameters!$D$16*$A43)-Parameters!$E$16*($A43/Parameters!$F$16)*EXP(1-$A43/Parameters!$F$16)</f>
        <v>72.3494592644975</v>
      </c>
      <c r="D43" s="6" t="n">
        <f aca="false">Parameters!$C$17+(Parameters!$B$7-Parameters!$C$17)*EXP(-Parameters!$D$17*$A43)-Parameters!$E$17*($A43/Parameters!$F$17)*EXP(1-$A43/Parameters!$F$17)</f>
        <v>67.2005501914171</v>
      </c>
      <c r="E43" s="6" t="n">
        <f aca="false">Parameters!$C$18+(Parameters!$B$9-Parameters!$C$18)*EXP(-Parameters!$D$18*$A43)-Parameters!$E$18*($A43/Parameters!$F$18)*EXP(1-$A43/Parameters!$F$18)</f>
        <v>51.5995026424849</v>
      </c>
      <c r="F43" s="6" t="n">
        <f aca="false">Parameters!$C$19+(Parameters!$B$3-Parameters!$C$19)*EXP(-Parameters!$D$19*$A43)-Parameters!$E$19*($A43/Parameters!$F$19)*EXP(1-$A43/Parameters!$F$19)+Parameters!$B$30*IF($A43&gt;=Parameters!$B$32,1,0)</f>
        <v>120.564814138376</v>
      </c>
      <c r="G43" s="6" t="n">
        <f aca="false">Parameters!$C$20+(Parameters!$B$6-Parameters!$C$20)*EXP(-Parameters!$D$20*$A43)-Parameters!$E$20*($A43/Parameters!$F$20)*EXP(1-$A43/Parameters!$F$20)</f>
        <v>39.2769132243509</v>
      </c>
      <c r="H43" s="6" t="n">
        <f aca="false">Parameters!$C$21+(Parameters!$B$7-Parameters!$C$21)*EXP(-Parameters!$D$21*$A43)-Parameters!$E$21*($A43/Parameters!$F$21)*EXP(1-$A43/Parameters!$F$21)</f>
        <v>70.3552468259596</v>
      </c>
      <c r="I43" s="6" t="n">
        <f aca="false">Parameters!$C$22+(Parameters!$B$9-Parameters!$C$22)*EXP(-Parameters!$D$22*$A43)-Parameters!$E$22*($A43/Parameters!$F$22)*EXP(1-$A43/Parameters!$F$22)+Parameters!$B$31*IF($A43&gt;=Parameters!$B$32,1,0)</f>
        <v>41.4196144477067</v>
      </c>
      <c r="J43" s="6" t="n">
        <f aca="false">Parameters!$C$23+(Parameters!$B$3-Parameters!$C$23)*EXP(-Parameters!$D$23*$A43)-Parameters!$E$23*($A43/Parameters!$F$23)*EXP(1-$A43/Parameters!$F$23)</f>
        <v>104.710493651919</v>
      </c>
      <c r="K43" s="6" t="n">
        <f aca="false">Parameters!$C$24+(Parameters!$B$6-Parameters!$C$24)*EXP(-Parameters!$D$24*$A43)-Parameters!$E$24*($A43/Parameters!$F$24)*EXP(1-$A43/Parameters!$F$24)</f>
        <v>37.0394486437751</v>
      </c>
      <c r="L43" s="6" t="n">
        <f aca="false">Parameters!$C$25+(Parameters!$B$7-Parameters!$C$25)*EXP(-Parameters!$D$25*$A43)-Parameters!$E$25*($A43/Parameters!$F$25)*EXP(1-$A43/Parameters!$F$25)</f>
        <v>74.9701207712976</v>
      </c>
      <c r="M43" s="6" t="n">
        <f aca="false">Parameters!$C$26+(Parameters!$B$9-Parameters!$C$26)*EXP(-Parameters!$D$26*$A43)-Parameters!$E$26*($A43/Parameters!$F$26)*EXP(1-$A43/Parameters!$F$26)</f>
        <v>56.9236106037821</v>
      </c>
    </row>
    <row r="44" customFormat="false" ht="15" hidden="false" customHeight="false" outlineLevel="0" collapsed="false">
      <c r="A44" s="2" t="n">
        <f aca="false">42/12</f>
        <v>3.5</v>
      </c>
      <c r="B44" s="6" t="n">
        <f aca="false">Parameters!$C$15+(Parameters!$B$3-Parameters!$C$15)*EXP(-Parameters!$D$15*$A44)-Parameters!$E$15*($A44/Parameters!$F$15)*EXP(1-$A44/Parameters!$F$15)</f>
        <v>85.3289465118079</v>
      </c>
      <c r="C44" s="6" t="n">
        <f aca="false">Parameters!$C$16+(Parameters!$B$6-Parameters!$C$16)*EXP(-Parameters!$D$16*$A44)-Parameters!$E$16*($A44/Parameters!$F$16)*EXP(1-$A44/Parameters!$F$16)</f>
        <v>72.6025969963196</v>
      </c>
      <c r="D44" s="6" t="n">
        <f aca="false">Parameters!$C$17+(Parameters!$B$7-Parameters!$C$17)*EXP(-Parameters!$D$17*$A44)-Parameters!$E$17*($A44/Parameters!$F$17)*EXP(1-$A44/Parameters!$F$17)</f>
        <v>67.4218164388671</v>
      </c>
      <c r="E44" s="6" t="n">
        <f aca="false">Parameters!$C$18+(Parameters!$B$9-Parameters!$C$18)*EXP(-Parameters!$D$18*$A44)-Parameters!$E$18*($A44/Parameters!$F$18)*EXP(1-$A44/Parameters!$F$18)</f>
        <v>51.2121996164541</v>
      </c>
      <c r="F44" s="6" t="n">
        <f aca="false">Parameters!$C$19+(Parameters!$B$3-Parameters!$C$19)*EXP(-Parameters!$D$19*$A44)-Parameters!$E$19*($A44/Parameters!$F$19)*EXP(1-$A44/Parameters!$F$19)+Parameters!$B$30*IF($A44&gt;=Parameters!$B$32,1,0)</f>
        <v>120.600249003555</v>
      </c>
      <c r="G44" s="6" t="n">
        <f aca="false">Parameters!$C$20+(Parameters!$B$6-Parameters!$C$20)*EXP(-Parameters!$D$20*$A44)-Parameters!$E$20*($A44/Parameters!$F$20)*EXP(1-$A44/Parameters!$F$20)</f>
        <v>39.2505860590355</v>
      </c>
      <c r="H44" s="6" t="n">
        <f aca="false">Parameters!$C$21+(Parameters!$B$7-Parameters!$C$21)*EXP(-Parameters!$D$21*$A44)-Parameters!$E$21*($A44/Parameters!$F$21)*EXP(1-$A44/Parameters!$F$21)</f>
        <v>70.3789773419565</v>
      </c>
      <c r="I44" s="6" t="n">
        <f aca="false">Parameters!$C$22+(Parameters!$B$9-Parameters!$C$22)*EXP(-Parameters!$D$22*$A44)-Parameters!$E$22*($A44/Parameters!$F$22)*EXP(1-$A44/Parameters!$F$22)+Parameters!$B$31*IF($A44&gt;=Parameters!$B$32,1,0)</f>
        <v>41.3500616025883</v>
      </c>
      <c r="J44" s="6" t="n">
        <f aca="false">Parameters!$C$23+(Parameters!$B$3-Parameters!$C$23)*EXP(-Parameters!$D$23*$A44)-Parameters!$E$23*($A44/Parameters!$F$23)*EXP(1-$A44/Parameters!$F$23)</f>
        <v>104.757954683913</v>
      </c>
      <c r="K44" s="6" t="n">
        <f aca="false">Parameters!$C$24+(Parameters!$B$6-Parameters!$C$24)*EXP(-Parameters!$D$24*$A44)-Parameters!$E$24*($A44/Parameters!$F$24)*EXP(1-$A44/Parameters!$F$24)</f>
        <v>36.9726824303313</v>
      </c>
      <c r="L44" s="6" t="n">
        <f aca="false">Parameters!$C$25+(Parameters!$B$7-Parameters!$C$25)*EXP(-Parameters!$D$25*$A44)-Parameters!$E$25*($A44/Parameters!$F$25)*EXP(1-$A44/Parameters!$F$25)</f>
        <v>75.0203485739762</v>
      </c>
      <c r="M44" s="6" t="n">
        <f aca="false">Parameters!$C$26+(Parameters!$B$9-Parameters!$C$26)*EXP(-Parameters!$D$26*$A44)-Parameters!$E$26*($A44/Parameters!$F$26)*EXP(1-$A44/Parameters!$F$26)</f>
        <v>56.9501867526665</v>
      </c>
    </row>
    <row r="45" customFormat="false" ht="15" hidden="false" customHeight="false" outlineLevel="0" collapsed="false">
      <c r="A45" s="2" t="n">
        <f aca="false">43/12</f>
        <v>3.58333333333333</v>
      </c>
      <c r="B45" s="6" t="n">
        <f aca="false">Parameters!$C$15+(Parameters!$B$3-Parameters!$C$15)*EXP(-Parameters!$D$15*$A45)-Parameters!$E$15*($A45/Parameters!$F$15)*EXP(1-$A45/Parameters!$F$15)</f>
        <v>85.8462721744564</v>
      </c>
      <c r="C45" s="6" t="n">
        <f aca="false">Parameters!$C$16+(Parameters!$B$6-Parameters!$C$16)*EXP(-Parameters!$D$16*$A45)-Parameters!$E$16*($A45/Parameters!$F$16)*EXP(1-$A45/Parameters!$F$16)</f>
        <v>72.8443944486408</v>
      </c>
      <c r="D45" s="6" t="n">
        <f aca="false">Parameters!$C$17+(Parameters!$B$7-Parameters!$C$17)*EXP(-Parameters!$D$17*$A45)-Parameters!$E$17*($A45/Parameters!$F$17)*EXP(1-$A45/Parameters!$F$17)</f>
        <v>67.6388347044205</v>
      </c>
      <c r="E45" s="6" t="n">
        <f aca="false">Parameters!$C$18+(Parameters!$B$9-Parameters!$C$18)*EXP(-Parameters!$D$18*$A45)-Parameters!$E$18*($A45/Parameters!$F$18)*EXP(1-$A45/Parameters!$F$18)</f>
        <v>50.8375582254175</v>
      </c>
      <c r="F45" s="6" t="n">
        <f aca="false">Parameters!$C$19+(Parameters!$B$3-Parameters!$C$19)*EXP(-Parameters!$D$19*$A45)-Parameters!$E$19*($A45/Parameters!$F$19)*EXP(1-$A45/Parameters!$F$19)+Parameters!$B$30*IF($A45&gt;=Parameters!$B$32,1,0)</f>
        <v>120.634808978796</v>
      </c>
      <c r="G45" s="6" t="n">
        <f aca="false">Parameters!$C$20+(Parameters!$B$6-Parameters!$C$20)*EXP(-Parameters!$D$20*$A45)-Parameters!$E$20*($A45/Parameters!$F$20)*EXP(1-$A45/Parameters!$F$20)</f>
        <v>39.2248017024407</v>
      </c>
      <c r="H45" s="6" t="n">
        <f aca="false">Parameters!$C$21+(Parameters!$B$7-Parameters!$C$21)*EXP(-Parameters!$D$21*$A45)-Parameters!$E$21*($A45/Parameters!$F$21)*EXP(1-$A45/Parameters!$F$21)</f>
        <v>70.4018344424944</v>
      </c>
      <c r="I45" s="6" t="n">
        <f aca="false">Parameters!$C$22+(Parameters!$B$9-Parameters!$C$22)*EXP(-Parameters!$D$22*$A45)-Parameters!$E$22*($A45/Parameters!$F$22)*EXP(1-$A45/Parameters!$F$22)+Parameters!$B$31*IF($A45&gt;=Parameters!$B$32,1,0)</f>
        <v>41.2825080835478</v>
      </c>
      <c r="J45" s="6" t="n">
        <f aca="false">Parameters!$C$23+(Parameters!$B$3-Parameters!$C$23)*EXP(-Parameters!$D$23*$A45)-Parameters!$E$23*($A45/Parameters!$F$23)*EXP(1-$A45/Parameters!$F$23)</f>
        <v>104.803668884989</v>
      </c>
      <c r="K45" s="6" t="n">
        <f aca="false">Parameters!$C$24+(Parameters!$B$6-Parameters!$C$24)*EXP(-Parameters!$D$24*$A45)-Parameters!$E$24*($A45/Parameters!$F$24)*EXP(1-$A45/Parameters!$F$24)</f>
        <v>36.9070197653295</v>
      </c>
      <c r="L45" s="6" t="n">
        <f aca="false">Parameters!$C$25+(Parameters!$B$7-Parameters!$C$25)*EXP(-Parameters!$D$25*$A45)-Parameters!$E$25*($A45/Parameters!$F$25)*EXP(1-$A45/Parameters!$F$25)</f>
        <v>75.068126737812</v>
      </c>
      <c r="M45" s="6" t="n">
        <f aca="false">Parameters!$C$26+(Parameters!$B$9-Parameters!$C$26)*EXP(-Parameters!$D$26*$A45)-Parameters!$E$26*($A45/Parameters!$F$26)*EXP(1-$A45/Parameters!$F$26)</f>
        <v>56.976106734097</v>
      </c>
    </row>
    <row r="46" customFormat="false" ht="15" hidden="false" customHeight="false" outlineLevel="0" collapsed="false">
      <c r="A46" s="2" t="n">
        <f aca="false">44/12</f>
        <v>3.66666666666667</v>
      </c>
      <c r="B46" s="6" t="n">
        <f aca="false">Parameters!$C$15+(Parameters!$B$3-Parameters!$C$15)*EXP(-Parameters!$D$15*$A46)-Parameters!$E$15*($A46/Parameters!$F$15)*EXP(1-$A46/Parameters!$F$15)</f>
        <v>86.3652806679746</v>
      </c>
      <c r="C46" s="6" t="n">
        <f aca="false">Parameters!$C$16+(Parameters!$B$6-Parameters!$C$16)*EXP(-Parameters!$D$16*$A46)-Parameters!$E$16*($A46/Parameters!$F$16)*EXP(1-$A46/Parameters!$F$16)</f>
        <v>73.0753596529513</v>
      </c>
      <c r="D46" s="6" t="n">
        <f aca="false">Parameters!$C$17+(Parameters!$B$7-Parameters!$C$17)*EXP(-Parameters!$D$17*$A46)-Parameters!$E$17*($A46/Parameters!$F$17)*EXP(1-$A46/Parameters!$F$17)</f>
        <v>67.8514256978364</v>
      </c>
      <c r="E46" s="6" t="n">
        <f aca="false">Parameters!$C$18+(Parameters!$B$9-Parameters!$C$18)*EXP(-Parameters!$D$18*$A46)-Parameters!$E$18*($A46/Parameters!$F$18)*EXP(1-$A46/Parameters!$F$18)</f>
        <v>50.4754948884388</v>
      </c>
      <c r="F46" s="6" t="n">
        <f aca="false">Parameters!$C$19+(Parameters!$B$3-Parameters!$C$19)*EXP(-Parameters!$D$19*$A46)-Parameters!$E$19*($A46/Parameters!$F$19)*EXP(1-$A46/Parameters!$F$19)+Parameters!$B$30*IF($A46&gt;=Parameters!$B$32,1,0)</f>
        <v>120.668515665208</v>
      </c>
      <c r="G46" s="6" t="n">
        <f aca="false">Parameters!$C$20+(Parameters!$B$6-Parameters!$C$20)*EXP(-Parameters!$D$20*$A46)-Parameters!$E$20*($A46/Parameters!$F$20)*EXP(1-$A46/Parameters!$F$20)</f>
        <v>39.1995489630345</v>
      </c>
      <c r="H46" s="6" t="n">
        <f aca="false">Parameters!$C$21+(Parameters!$B$7-Parameters!$C$21)*EXP(-Parameters!$D$21*$A46)-Parameters!$E$21*($A46/Parameters!$F$21)*EXP(1-$A46/Parameters!$F$21)</f>
        <v>70.4238502741377</v>
      </c>
      <c r="I46" s="6" t="n">
        <f aca="false">Parameters!$C$22+(Parameters!$B$9-Parameters!$C$22)*EXP(-Parameters!$D$22*$A46)-Parameters!$E$22*($A46/Parameters!$F$22)*EXP(1-$A46/Parameters!$F$22)+Parameters!$B$31*IF($A46&gt;=Parameters!$B$32,1,0)</f>
        <v>41.216896419108</v>
      </c>
      <c r="J46" s="6" t="n">
        <f aca="false">Parameters!$C$23+(Parameters!$B$3-Parameters!$C$23)*EXP(-Parameters!$D$23*$A46)-Parameters!$E$23*($A46/Parameters!$F$23)*EXP(1-$A46/Parameters!$F$23)</f>
        <v>104.847700548275</v>
      </c>
      <c r="K46" s="6" t="n">
        <f aca="false">Parameters!$C$24+(Parameters!$B$6-Parameters!$C$24)*EXP(-Parameters!$D$24*$A46)-Parameters!$E$24*($A46/Parameters!$F$24)*EXP(1-$A46/Parameters!$F$24)</f>
        <v>36.8424424087184</v>
      </c>
      <c r="L46" s="6" t="n">
        <f aca="false">Parameters!$C$25+(Parameters!$B$7-Parameters!$C$25)*EXP(-Parameters!$D$25*$A46)-Parameters!$E$25*($A46/Parameters!$F$25)*EXP(1-$A46/Parameters!$F$25)</f>
        <v>75.1135747331013</v>
      </c>
      <c r="M46" s="6" t="n">
        <f aca="false">Parameters!$C$26+(Parameters!$B$9-Parameters!$C$26)*EXP(-Parameters!$D$26*$A46)-Parameters!$E$26*($A46/Parameters!$F$26)*EXP(1-$A46/Parameters!$F$26)</f>
        <v>57.0013867489058</v>
      </c>
    </row>
    <row r="47" customFormat="false" ht="15" hidden="false" customHeight="false" outlineLevel="0" collapsed="false">
      <c r="A47" s="2" t="n">
        <f aca="false">45/12</f>
        <v>3.75</v>
      </c>
      <c r="B47" s="6" t="n">
        <f aca="false">Parameters!$C$15+(Parameters!$B$3-Parameters!$C$15)*EXP(-Parameters!$D$15*$A47)-Parameters!$E$15*($A47/Parameters!$F$15)*EXP(1-$A47/Parameters!$F$15)</f>
        <v>86.8849877821281</v>
      </c>
      <c r="C47" s="6" t="n">
        <f aca="false">Parameters!$C$16+(Parameters!$B$6-Parameters!$C$16)*EXP(-Parameters!$D$16*$A47)-Parameters!$E$16*($A47/Parameters!$F$16)*EXP(1-$A47/Parameters!$F$16)</f>
        <v>73.2959778815147</v>
      </c>
      <c r="D47" s="6" t="n">
        <f aca="false">Parameters!$C$17+(Parameters!$B$7-Parameters!$C$17)*EXP(-Parameters!$D$17*$A47)-Parameters!$E$17*($A47/Parameters!$F$17)*EXP(1-$A47/Parameters!$F$17)</f>
        <v>68.0594415955908</v>
      </c>
      <c r="E47" s="6" t="n">
        <f aca="false">Parameters!$C$18+(Parameters!$B$9-Parameters!$C$18)*EXP(-Parameters!$D$18*$A47)-Parameters!$E$18*($A47/Parameters!$F$18)*EXP(1-$A47/Parameters!$F$18)</f>
        <v>50.1258844435986</v>
      </c>
      <c r="F47" s="6" t="n">
        <f aca="false">Parameters!$C$19+(Parameters!$B$3-Parameters!$C$19)*EXP(-Parameters!$D$19*$A47)-Parameters!$E$19*($A47/Parameters!$F$19)*EXP(1-$A47/Parameters!$F$19)+Parameters!$B$30*IF($A47&gt;=Parameters!$B$32,1,0)</f>
        <v>120.701390130567</v>
      </c>
      <c r="G47" s="6" t="n">
        <f aca="false">Parameters!$C$20+(Parameters!$B$6-Parameters!$C$20)*EXP(-Parameters!$D$20*$A47)-Parameters!$E$20*($A47/Parameters!$F$20)*EXP(1-$A47/Parameters!$F$20)</f>
        <v>39.1748168800304</v>
      </c>
      <c r="H47" s="6" t="n">
        <f aca="false">Parameters!$C$21+(Parameters!$B$7-Parameters!$C$21)*EXP(-Parameters!$D$21*$A47)-Parameters!$E$21*($A47/Parameters!$F$21)*EXP(1-$A47/Parameters!$F$21)</f>
        <v>70.4450558002781</v>
      </c>
      <c r="I47" s="6" t="n">
        <f aca="false">Parameters!$C$22+(Parameters!$B$9-Parameters!$C$22)*EXP(-Parameters!$D$22*$A47)-Parameters!$E$22*($A47/Parameters!$F$22)*EXP(1-$A47/Parameters!$F$22)+Parameters!$B$31*IF($A47&gt;=Parameters!$B$32,1,0)</f>
        <v>41.1531707898335</v>
      </c>
      <c r="J47" s="6" t="n">
        <f aca="false">Parameters!$C$23+(Parameters!$B$3-Parameters!$C$23)*EXP(-Parameters!$D$23*$A47)-Parameters!$E$23*($A47/Parameters!$F$23)*EXP(1-$A47/Parameters!$F$23)</f>
        <v>104.890111600556</v>
      </c>
      <c r="K47" s="6" t="n">
        <f aca="false">Parameters!$C$24+(Parameters!$B$6-Parameters!$C$24)*EXP(-Parameters!$D$24*$A47)-Parameters!$E$24*($A47/Parameters!$F$24)*EXP(1-$A47/Parameters!$F$24)</f>
        <v>36.7789324219281</v>
      </c>
      <c r="L47" s="6" t="n">
        <f aca="false">Parameters!$C$25+(Parameters!$B$7-Parameters!$C$25)*EXP(-Parameters!$D$25*$A47)-Parameters!$E$25*($A47/Parameters!$F$25)*EXP(1-$A47/Parameters!$F$25)</f>
        <v>75.1568062035051</v>
      </c>
      <c r="M47" s="6" t="n">
        <f aca="false">Parameters!$C$26+(Parameters!$B$9-Parameters!$C$26)*EXP(-Parameters!$D$26*$A47)-Parameters!$E$26*($A47/Parameters!$F$26)*EXP(1-$A47/Parameters!$F$26)</f>
        <v>57.026042597925</v>
      </c>
    </row>
    <row r="48" customFormat="false" ht="15" hidden="false" customHeight="false" outlineLevel="0" collapsed="false">
      <c r="A48" s="2" t="n">
        <f aca="false">46/12</f>
        <v>3.83333333333333</v>
      </c>
      <c r="B48" s="6" t="n">
        <f aca="false">Parameters!$C$15+(Parameters!$B$3-Parameters!$C$15)*EXP(-Parameters!$D$15*$A48)-Parameters!$E$15*($A48/Parameters!$F$15)*EXP(1-$A48/Parameters!$F$15)</f>
        <v>87.4044864122299</v>
      </c>
      <c r="C48" s="6" t="n">
        <f aca="false">Parameters!$C$16+(Parameters!$B$6-Parameters!$C$16)*EXP(-Parameters!$D$16*$A48)-Parameters!$E$16*($A48/Parameters!$F$16)*EXP(1-$A48/Parameters!$F$16)</f>
        <v>73.5067126669544</v>
      </c>
      <c r="D48" s="6" t="n">
        <f aca="false">Parameters!$C$17+(Parameters!$B$7-Parameters!$C$17)*EXP(-Parameters!$D$17*$A48)-Parameters!$E$17*($A48/Parameters!$F$17)*EXP(1-$A48/Parameters!$F$17)</f>
        <v>68.2627631764471</v>
      </c>
      <c r="E48" s="6" t="n">
        <f aca="false">Parameters!$C$18+(Parameters!$B$9-Parameters!$C$18)*EXP(-Parameters!$D$18*$A48)-Parameters!$E$18*($A48/Parameters!$F$18)*EXP(1-$A48/Parameters!$F$18)</f>
        <v>49.7885659659192</v>
      </c>
      <c r="F48" s="6" t="n">
        <f aca="false">Parameters!$C$19+(Parameters!$B$3-Parameters!$C$19)*EXP(-Parameters!$D$19*$A48)-Parameters!$E$19*($A48/Parameters!$F$19)*EXP(1-$A48/Parameters!$F$19)+Parameters!$B$30*IF($A48&gt;=Parameters!$B$32,1,0)</f>
        <v>120.733452922484</v>
      </c>
      <c r="G48" s="6" t="n">
        <f aca="false">Parameters!$C$20+(Parameters!$B$6-Parameters!$C$20)*EXP(-Parameters!$D$20*$A48)-Parameters!$E$20*($A48/Parameters!$F$20)*EXP(1-$A48/Parameters!$F$20)</f>
        <v>39.1505947186289</v>
      </c>
      <c r="H48" s="6" t="n">
        <f aca="false">Parameters!$C$21+(Parameters!$B$7-Parameters!$C$21)*EXP(-Parameters!$D$21*$A48)-Parameters!$E$21*($A48/Parameters!$F$21)*EXP(1-$A48/Parameters!$F$21)</f>
        <v>70.4654808446813</v>
      </c>
      <c r="I48" s="6" t="n">
        <f aca="false">Parameters!$C$22+(Parameters!$B$9-Parameters!$C$22)*EXP(-Parameters!$D$22*$A48)-Parameters!$E$22*($A48/Parameters!$F$22)*EXP(1-$A48/Parameters!$F$22)+Parameters!$B$31*IF($A48&gt;=Parameters!$B$32,1,0)</f>
        <v>41.0912769808422</v>
      </c>
      <c r="J48" s="6" t="n">
        <f aca="false">Parameters!$C$23+(Parameters!$B$3-Parameters!$C$23)*EXP(-Parameters!$D$23*$A48)-Parameters!$E$23*($A48/Parameters!$F$23)*EXP(1-$A48/Parameters!$F$23)</f>
        <v>104.930961689363</v>
      </c>
      <c r="K48" s="6" t="n">
        <f aca="false">Parameters!$C$24+(Parameters!$B$6-Parameters!$C$24)*EXP(-Parameters!$D$24*$A48)-Parameters!$E$24*($A48/Parameters!$F$24)*EXP(1-$A48/Parameters!$F$24)</f>
        <v>36.7164721628873</v>
      </c>
      <c r="L48" s="6" t="n">
        <f aca="false">Parameters!$C$25+(Parameters!$B$7-Parameters!$C$25)*EXP(-Parameters!$D$25*$A48)-Parameters!$E$25*($A48/Parameters!$F$25)*EXP(1-$A48/Parameters!$F$25)</f>
        <v>75.1979292502176</v>
      </c>
      <c r="M48" s="6" t="n">
        <f aca="false">Parameters!$C$26+(Parameters!$B$9-Parameters!$C$26)*EXP(-Parameters!$D$26*$A48)-Parameters!$E$26*($A48/Parameters!$F$26)*EXP(1-$A48/Parameters!$F$26)</f>
        <v>57.0500896918628</v>
      </c>
    </row>
    <row r="49" customFormat="false" ht="15" hidden="false" customHeight="false" outlineLevel="0" collapsed="false">
      <c r="A49" s="2" t="n">
        <f aca="false">47/12</f>
        <v>3.91666666666667</v>
      </c>
      <c r="B49" s="6" t="n">
        <f aca="false">Parameters!$C$15+(Parameters!$B$3-Parameters!$C$15)*EXP(-Parameters!$D$15*$A49)-Parameters!$E$15*($A49/Parameters!$F$15)*EXP(1-$A49/Parameters!$F$15)</f>
        <v>87.9229419170926</v>
      </c>
      <c r="C49" s="6" t="n">
        <f aca="false">Parameters!$C$16+(Parameters!$B$6-Parameters!$C$16)*EXP(-Parameters!$D$16*$A49)-Parameters!$E$16*($A49/Parameters!$F$16)*EXP(1-$A49/Parameters!$F$16)</f>
        <v>73.7080067761652</v>
      </c>
      <c r="D49" s="6" t="n">
        <f aca="false">Parameters!$C$17+(Parameters!$B$7-Parameters!$C$17)*EXP(-Parameters!$D$17*$A49)-Parameters!$E$17*($A49/Parameters!$F$17)*EXP(1-$A49/Parameters!$F$17)</f>
        <v>68.4612971741963</v>
      </c>
      <c r="E49" s="6" t="n">
        <f aca="false">Parameters!$C$18+(Parameters!$B$9-Parameters!$C$18)*EXP(-Parameters!$D$18*$A49)-Parameters!$E$18*($A49/Parameters!$F$18)*EXP(1-$A49/Parameters!$F$18)</f>
        <v>49.463347996316</v>
      </c>
      <c r="F49" s="6" t="n">
        <f aca="false">Parameters!$C$19+(Parameters!$B$3-Parameters!$C$19)*EXP(-Parameters!$D$19*$A49)-Parameters!$E$19*($A49/Parameters!$F$19)*EXP(1-$A49/Parameters!$F$19)+Parameters!$B$30*IF($A49&gt;=Parameters!$B$32,1,0)</f>
        <v>120.764724081248</v>
      </c>
      <c r="G49" s="6" t="n">
        <f aca="false">Parameters!$C$20+(Parameters!$B$6-Parameters!$C$20)*EXP(-Parameters!$D$20*$A49)-Parameters!$E$20*($A49/Parameters!$F$20)*EXP(1-$A49/Parameters!$F$20)</f>
        <v>39.126871965359</v>
      </c>
      <c r="H49" s="6" t="n">
        <f aca="false">Parameters!$C$21+(Parameters!$B$7-Parameters!$C$21)*EXP(-Parameters!$D$21*$A49)-Parameters!$E$21*($A49/Parameters!$F$21)*EXP(1-$A49/Parameters!$F$21)</f>
        <v>70.4851541334322</v>
      </c>
      <c r="I49" s="6" t="n">
        <f aca="false">Parameters!$C$22+(Parameters!$B$9-Parameters!$C$22)*EXP(-Parameters!$D$22*$A49)-Parameters!$E$22*($A49/Parameters!$F$22)*EXP(1-$A49/Parameters!$F$22)+Parameters!$B$31*IF($A49&gt;=Parameters!$B$32,1,0)</f>
        <v>41.031162335682</v>
      </c>
      <c r="J49" s="6" t="n">
        <f aca="false">Parameters!$C$23+(Parameters!$B$3-Parameters!$C$23)*EXP(-Parameters!$D$23*$A49)-Parameters!$E$23*($A49/Parameters!$F$23)*EXP(1-$A49/Parameters!$F$23)</f>
        <v>104.970308266864</v>
      </c>
      <c r="K49" s="6" t="n">
        <f aca="false">Parameters!$C$24+(Parameters!$B$6-Parameters!$C$24)*EXP(-Parameters!$D$24*$A49)-Parameters!$E$24*($A49/Parameters!$F$24)*EXP(1-$A49/Parameters!$F$24)</f>
        <v>36.6550442811223</v>
      </c>
      <c r="L49" s="6" t="n">
        <f aca="false">Parameters!$C$25+(Parameters!$B$7-Parameters!$C$25)*EXP(-Parameters!$D$25*$A49)-Parameters!$E$25*($A49/Parameters!$F$25)*EXP(1-$A49/Parameters!$F$25)</f>
        <v>75.2370467022756</v>
      </c>
      <c r="M49" s="6" t="n">
        <f aca="false">Parameters!$C$26+(Parameters!$B$9-Parameters!$C$26)*EXP(-Parameters!$D$26*$A49)-Parameters!$E$26*($A49/Parameters!$F$26)*EXP(1-$A49/Parameters!$F$26)</f>
        <v>57.0735430609359</v>
      </c>
    </row>
    <row r="50" customFormat="false" ht="15" hidden="false" customHeight="false" outlineLevel="0" collapsed="false">
      <c r="A50" s="2" t="n">
        <f aca="false">48/12</f>
        <v>4</v>
      </c>
      <c r="B50" s="6" t="n">
        <f aca="false">Parameters!$C$15+(Parameters!$B$3-Parameters!$C$15)*EXP(-Parameters!$D$15*$A50)-Parameters!$E$15*($A50/Parameters!$F$15)*EXP(1-$A50/Parameters!$F$15)</f>
        <v>88.4395877271</v>
      </c>
      <c r="C50" s="6" t="n">
        <f aca="false">Parameters!$C$16+(Parameters!$B$6-Parameters!$C$16)*EXP(-Parameters!$D$16*$A50)-Parameters!$E$16*($A50/Parameters!$F$16)*EXP(1-$A50/Parameters!$F$16)</f>
        <v>73.9002831405936</v>
      </c>
      <c r="D50" s="6" t="n">
        <f aca="false">Parameters!$C$17+(Parameters!$B$7-Parameters!$C$17)*EXP(-Parameters!$D$17*$A50)-Parameters!$E$17*($A50/Parameters!$F$17)*EXP(1-$A50/Parameters!$F$17)</f>
        <v>68.6549738324788</v>
      </c>
      <c r="E50" s="6" t="n">
        <f aca="false">Parameters!$C$18+(Parameters!$B$9-Parameters!$C$18)*EXP(-Parameters!$D$18*$A50)-Parameters!$E$18*($A50/Parameters!$F$18)*EXP(1-$A50/Parameters!$F$18)</f>
        <v>49.1500132342694</v>
      </c>
      <c r="F50" s="6" t="n">
        <f aca="false">Parameters!$C$19+(Parameters!$B$3-Parameters!$C$19)*EXP(-Parameters!$D$19*$A50)-Parameters!$E$19*($A50/Parameters!$F$19)*EXP(1-$A50/Parameters!$F$19)+Parameters!$B$30*IF($A50&gt;=Parameters!$B$32,1,0)</f>
        <v>120.795223152351</v>
      </c>
      <c r="G50" s="6" t="n">
        <f aca="false">Parameters!$C$20+(Parameters!$B$6-Parameters!$C$20)*EXP(-Parameters!$D$20*$A50)-Parameters!$E$20*($A50/Parameters!$F$20)*EXP(1-$A50/Parameters!$F$20)</f>
        <v>39.1036383235143</v>
      </c>
      <c r="H50" s="6" t="n">
        <f aca="false">Parameters!$C$21+(Parameters!$B$7-Parameters!$C$21)*EXP(-Parameters!$D$21*$A50)-Parameters!$E$21*($A50/Parameters!$F$21)*EXP(1-$A50/Parameters!$F$21)</f>
        <v>70.5041033353352</v>
      </c>
      <c r="I50" s="6" t="n">
        <f aca="false">Parameters!$C$22+(Parameters!$B$9-Parameters!$C$22)*EXP(-Parameters!$D$22*$A50)-Parameters!$E$22*($A50/Parameters!$F$22)*EXP(1-$A50/Parameters!$F$22)+Parameters!$B$31*IF($A50&gt;=Parameters!$B$32,1,0)</f>
        <v>40.9727757115329</v>
      </c>
      <c r="J50" s="6" t="n">
        <f aca="false">Parameters!$C$23+(Parameters!$B$3-Parameters!$C$23)*EXP(-Parameters!$D$23*$A50)-Parameters!$E$23*($A50/Parameters!$F$23)*EXP(1-$A50/Parameters!$F$23)</f>
        <v>105.00820667067</v>
      </c>
      <c r="K50" s="6" t="n">
        <f aca="false">Parameters!$C$24+(Parameters!$B$6-Parameters!$C$24)*EXP(-Parameters!$D$24*$A50)-Parameters!$E$24*($A50/Parameters!$F$24)*EXP(1-$A50/Parameters!$F$24)</f>
        <v>36.5946317129378</v>
      </c>
      <c r="L50" s="6" t="n">
        <f aca="false">Parameters!$C$25+(Parameters!$B$7-Parameters!$C$25)*EXP(-Parameters!$D$25*$A50)-Parameters!$E$25*($A50/Parameters!$F$25)*EXP(1-$A50/Parameters!$F$25)</f>
        <v>75.2742563736847</v>
      </c>
      <c r="M50" s="6" t="n">
        <f aca="false">Parameters!$C$26+(Parameters!$B$9-Parameters!$C$26)*EXP(-Parameters!$D$26*$A50)-Parameters!$E$26*($A50/Parameters!$F$26)*EXP(1-$A50/Parameters!$F$26)</f>
        <v>57.0964173642634</v>
      </c>
    </row>
    <row r="51" customFormat="false" ht="15" hidden="false" customHeight="false" outlineLevel="0" collapsed="false">
      <c r="A51" s="2" t="n">
        <f aca="false">49/12</f>
        <v>4.08333333333333</v>
      </c>
      <c r="B51" s="6" t="n">
        <f aca="false">Parameters!$C$15+(Parameters!$B$3-Parameters!$C$15)*EXP(-Parameters!$D$15*$A51)-Parameters!$E$15*($A51/Parameters!$F$15)*EXP(1-$A51/Parameters!$F$15)</f>
        <v>88.9537211897241</v>
      </c>
      <c r="C51" s="6" t="n">
        <f aca="false">Parameters!$C$16+(Parameters!$B$6-Parameters!$C$16)*EXP(-Parameters!$D$16*$A51)-Parameters!$E$16*($A51/Parameters!$F$16)*EXP(1-$A51/Parameters!$F$16)</f>
        <v>74.0839457448436</v>
      </c>
      <c r="D51" s="6" t="n">
        <f aca="false">Parameters!$C$17+(Parameters!$B$7-Parameters!$C$17)*EXP(-Parameters!$D$17*$A51)-Parameters!$E$17*($A51/Parameters!$F$17)*EXP(1-$A51/Parameters!$F$17)</f>
        <v>68.8437446476006</v>
      </c>
      <c r="E51" s="6" t="n">
        <f aca="false">Parameters!$C$18+(Parameters!$B$9-Parameters!$C$18)*EXP(-Parameters!$D$18*$A51)-Parameters!$E$18*($A51/Parameters!$F$18)*EXP(1-$A51/Parameters!$F$18)</f>
        <v>48.8483227424948</v>
      </c>
      <c r="F51" s="6" t="n">
        <f aca="false">Parameters!$C$19+(Parameters!$B$3-Parameters!$C$19)*EXP(-Parameters!$D$19*$A51)-Parameters!$E$19*($A51/Parameters!$F$19)*EXP(1-$A51/Parameters!$F$19)+Parameters!$B$30*IF($A51&gt;=Parameters!$B$32,1,0)</f>
        <v>120.824969198706</v>
      </c>
      <c r="G51" s="6" t="n">
        <f aca="false">Parameters!$C$20+(Parameters!$B$6-Parameters!$C$20)*EXP(-Parameters!$D$20*$A51)-Parameters!$E$20*($A51/Parameters!$F$20)*EXP(1-$A51/Parameters!$F$20)</f>
        <v>39.0808837086842</v>
      </c>
      <c r="H51" s="6" t="n">
        <f aca="false">Parameters!$C$21+(Parameters!$B$7-Parameters!$C$21)*EXP(-Parameters!$D$21*$A51)-Parameters!$E$21*($A51/Parameters!$F$21)*EXP(1-$A51/Parameters!$F$21)</f>
        <v>70.5223551008285</v>
      </c>
      <c r="I51" s="6" t="n">
        <f aca="false">Parameters!$C$22+(Parameters!$B$9-Parameters!$C$22)*EXP(-Parameters!$D$22*$A51)-Parameters!$E$22*($A51/Parameters!$F$22)*EXP(1-$A51/Parameters!$F$22)+Parameters!$B$31*IF($A51&gt;=Parameters!$B$32,1,0)</f>
        <v>40.9160674356967</v>
      </c>
      <c r="J51" s="6" t="n">
        <f aca="false">Parameters!$C$23+(Parameters!$B$3-Parameters!$C$23)*EXP(-Parameters!$D$23*$A51)-Parameters!$E$23*($A51/Parameters!$F$23)*EXP(1-$A51/Parameters!$F$23)</f>
        <v>105.044710201657</v>
      </c>
      <c r="K51" s="6" t="n">
        <f aca="false">Parameters!$C$24+(Parameters!$B$6-Parameters!$C$24)*EXP(-Parameters!$D$24*$A51)-Parameters!$E$24*($A51/Parameters!$F$24)*EXP(1-$A51/Parameters!$F$24)</f>
        <v>36.5352176766762</v>
      </c>
      <c r="L51" s="6" t="n">
        <f aca="false">Parameters!$C$25+(Parameters!$B$7-Parameters!$C$25)*EXP(-Parameters!$D$25*$A51)-Parameters!$E$25*($A51/Parameters!$F$25)*EXP(1-$A51/Parameters!$F$25)</f>
        <v>75.309651308005</v>
      </c>
      <c r="M51" s="6" t="n">
        <f aca="false">Parameters!$C$26+(Parameters!$B$9-Parameters!$C$26)*EXP(-Parameters!$D$26*$A51)-Parameters!$E$26*($A51/Parameters!$F$26)*EXP(1-$A51/Parameters!$F$26)</f>
        <v>57.1187268990294</v>
      </c>
    </row>
    <row r="52" customFormat="false" ht="15" hidden="false" customHeight="false" outlineLevel="0" collapsed="false">
      <c r="A52" s="2" t="n">
        <f aca="false">50/12</f>
        <v>4.16666666666667</v>
      </c>
      <c r="B52" s="6" t="n">
        <f aca="false">Parameters!$C$15+(Parameters!$B$3-Parameters!$C$15)*EXP(-Parameters!$D$15*$A52)-Parameters!$E$15*($A52/Parameters!$F$15)*EXP(1-$A52/Parameters!$F$15)</f>
        <v>89.4646996404325</v>
      </c>
      <c r="C52" s="6" t="n">
        <f aca="false">Parameters!$C$16+(Parameters!$B$6-Parameters!$C$16)*EXP(-Parameters!$D$16*$A52)-Parameters!$E$16*($A52/Parameters!$F$16)*EXP(1-$A52/Parameters!$F$16)</f>
        <v>74.2593804754729</v>
      </c>
      <c r="D52" s="6" t="n">
        <f aca="false">Parameters!$C$17+(Parameters!$B$7-Parameters!$C$17)*EXP(-Parameters!$D$17*$A52)-Parameters!$E$17*($A52/Parameters!$F$17)*EXP(1-$A52/Parameters!$F$17)</f>
        <v>69.0275802861836</v>
      </c>
      <c r="E52" s="6" t="n">
        <f aca="false">Parameters!$C$18+(Parameters!$B$9-Parameters!$C$18)*EXP(-Parameters!$D$18*$A52)-Parameters!$E$18*($A52/Parameters!$F$18)*EXP(1-$A52/Parameters!$F$18)</f>
        <v>48.5580197078313</v>
      </c>
      <c r="F52" s="6" t="n">
        <f aca="false">Parameters!$C$19+(Parameters!$B$3-Parameters!$C$19)*EXP(-Parameters!$D$19*$A52)-Parameters!$E$19*($A52/Parameters!$F$19)*EXP(1-$A52/Parameters!$F$19)+Parameters!$B$30*IF($A52&gt;=Parameters!$B$32,1,0)</f>
        <v>120.853980812559</v>
      </c>
      <c r="G52" s="6" t="n">
        <f aca="false">Parameters!$C$20+(Parameters!$B$6-Parameters!$C$20)*EXP(-Parameters!$D$20*$A52)-Parameters!$E$20*($A52/Parameters!$F$20)*EXP(1-$A52/Parameters!$F$20)</f>
        <v>39.0585982443766</v>
      </c>
      <c r="H52" s="6" t="n">
        <f aca="false">Parameters!$C$21+(Parameters!$B$7-Parameters!$C$21)*EXP(-Parameters!$D$21*$A52)-Parameters!$E$21*($A52/Parameters!$F$21)*EXP(1-$A52/Parameters!$F$21)</f>
        <v>70.5399350994652</v>
      </c>
      <c r="I52" s="6" t="n">
        <f aca="false">Parameters!$C$22+(Parameters!$B$9-Parameters!$C$22)*EXP(-Parameters!$D$22*$A52)-Parameters!$E$22*($A52/Parameters!$F$22)*EXP(1-$A52/Parameters!$F$22)+Parameters!$B$31*IF($A52&gt;=Parameters!$B$32,1,0)</f>
        <v>40.8609892633383</v>
      </c>
      <c r="J52" s="6" t="n">
        <f aca="false">Parameters!$C$23+(Parameters!$B$3-Parameters!$C$23)*EXP(-Parameters!$D$23*$A52)-Parameters!$E$23*($A52/Parameters!$F$23)*EXP(1-$A52/Parameters!$F$23)</f>
        <v>105.07987019893</v>
      </c>
      <c r="K52" s="6" t="n">
        <f aca="false">Parameters!$C$24+(Parameters!$B$6-Parameters!$C$24)*EXP(-Parameters!$D$24*$A52)-Parameters!$E$24*($A52/Parameters!$F$24)*EXP(1-$A52/Parameters!$F$24)</f>
        <v>36.4767856680566</v>
      </c>
      <c r="L52" s="6" t="n">
        <f aca="false">Parameters!$C$25+(Parameters!$B$7-Parameters!$C$25)*EXP(-Parameters!$D$25*$A52)-Parameters!$E$25*($A52/Parameters!$F$25)*EXP(1-$A52/Parameters!$F$25)</f>
        <v>75.3433200110088</v>
      </c>
      <c r="M52" s="6" t="n">
        <f aca="false">Parameters!$C$26+(Parameters!$B$9-Parameters!$C$26)*EXP(-Parameters!$D$26*$A52)-Parameters!$E$26*($A52/Parameters!$F$26)*EXP(1-$A52/Parameters!$F$26)</f>
        <v>57.1404856094194</v>
      </c>
    </row>
    <row r="53" customFormat="false" ht="15" hidden="false" customHeight="false" outlineLevel="0" collapsed="false">
      <c r="A53" s="2" t="n">
        <f aca="false">51/12</f>
        <v>4.25</v>
      </c>
      <c r="B53" s="6" t="n">
        <f aca="false">Parameters!$C$15+(Parameters!$B$3-Parameters!$C$15)*EXP(-Parameters!$D$15*$A53)-Parameters!$E$15*($A53/Parameters!$F$15)*EXP(1-$A53/Parameters!$F$15)</f>
        <v>89.9719366875169</v>
      </c>
      <c r="C53" s="6" t="n">
        <f aca="false">Parameters!$C$16+(Parameters!$B$6-Parameters!$C$16)*EXP(-Parameters!$D$16*$A53)-Parameters!$E$16*($A53/Parameters!$F$16)*EXP(1-$A53/Parameters!$F$16)</f>
        <v>74.4269559317649</v>
      </c>
      <c r="D53" s="6" t="n">
        <f aca="false">Parameters!$C$17+(Parameters!$B$7-Parameters!$C$17)*EXP(-Parameters!$D$17*$A53)-Parameters!$E$17*($A53/Parameters!$F$17)*EXP(1-$A53/Parameters!$F$17)</f>
        <v>69.2064686653675</v>
      </c>
      <c r="E53" s="6" t="n">
        <f aca="false">Parameters!$C$18+(Parameters!$B$9-Parameters!$C$18)*EXP(-Parameters!$D$18*$A53)-Parameters!$E$18*($A53/Parameters!$F$18)*EXP(1-$A53/Parameters!$F$18)</f>
        <v>48.2788327988341</v>
      </c>
      <c r="F53" s="6" t="n">
        <f aca="false">Parameters!$C$19+(Parameters!$B$3-Parameters!$C$19)*EXP(-Parameters!$D$19*$A53)-Parameters!$E$19*($A53/Parameters!$F$19)*EXP(1-$A53/Parameters!$F$19)+Parameters!$B$30*IF($A53&gt;=Parameters!$B$32,1,0)</f>
        <v>120.882276127114</v>
      </c>
      <c r="G53" s="6" t="n">
        <f aca="false">Parameters!$C$20+(Parameters!$B$6-Parameters!$C$20)*EXP(-Parameters!$D$20*$A53)-Parameters!$E$20*($A53/Parameters!$F$20)*EXP(1-$A53/Parameters!$F$20)</f>
        <v>39.0367722577309</v>
      </c>
      <c r="H53" s="6" t="n">
        <f aca="false">Parameters!$C$21+(Parameters!$B$7-Parameters!$C$21)*EXP(-Parameters!$D$21*$A53)-Parameters!$E$21*($A53/Parameters!$F$21)*EXP(1-$A53/Parameters!$F$21)</f>
        <v>70.5568680560156</v>
      </c>
      <c r="I53" s="6" t="n">
        <f aca="false">Parameters!$C$22+(Parameters!$B$9-Parameters!$C$22)*EXP(-Parameters!$D$22*$A53)-Parameters!$E$22*($A53/Parameters!$F$22)*EXP(1-$A53/Parameters!$F$22)+Parameters!$B$31*IF($A53&gt;=Parameters!$B$32,1,0)</f>
        <v>40.8074943364409</v>
      </c>
      <c r="J53" s="6" t="n">
        <f aca="false">Parameters!$C$23+(Parameters!$B$3-Parameters!$C$23)*EXP(-Parameters!$D$23*$A53)-Parameters!$E$23*($A53/Parameters!$F$23)*EXP(1-$A53/Parameters!$F$23)</f>
        <v>105.113736112031</v>
      </c>
      <c r="K53" s="6" t="n">
        <f aca="false">Parameters!$C$24+(Parameters!$B$6-Parameters!$C$24)*EXP(-Parameters!$D$24*$A53)-Parameters!$E$24*($A53/Parameters!$F$24)*EXP(1-$A53/Parameters!$F$24)</f>
        <v>36.4193194555898</v>
      </c>
      <c r="L53" s="6" t="n">
        <f aca="false">Parameters!$C$25+(Parameters!$B$7-Parameters!$C$25)*EXP(-Parameters!$D$25*$A53)-Parameters!$E$25*($A53/Parameters!$F$25)*EXP(1-$A53/Parameters!$F$25)</f>
        <v>75.3753466719908</v>
      </c>
      <c r="M53" s="6" t="n">
        <f aca="false">Parameters!$C$26+(Parameters!$B$9-Parameters!$C$26)*EXP(-Parameters!$D$26*$A53)-Parameters!$E$26*($A53/Parameters!$F$26)*EXP(1-$A53/Parameters!$F$26)</f>
        <v>57.1617070953358</v>
      </c>
    </row>
    <row r="54" customFormat="false" ht="15" hidden="false" customHeight="false" outlineLevel="0" collapsed="false">
      <c r="A54" s="2" t="n">
        <f aca="false">52/12</f>
        <v>4.33333333333333</v>
      </c>
      <c r="B54" s="6" t="n">
        <f aca="false">Parameters!$C$15+(Parameters!$B$3-Parameters!$C$15)*EXP(-Parameters!$D$15*$A54)-Parameters!$E$15*($A54/Parameters!$F$15)*EXP(1-$A54/Parameters!$F$15)</f>
        <v>90.4748986999362</v>
      </c>
      <c r="C54" s="6" t="n">
        <f aca="false">Parameters!$C$16+(Parameters!$B$6-Parameters!$C$16)*EXP(-Parameters!$D$16*$A54)-Parameters!$E$16*($A54/Parameters!$F$16)*EXP(1-$A54/Parameters!$F$16)</f>
        <v>74.5870242001787</v>
      </c>
      <c r="D54" s="6" t="n">
        <f aca="false">Parameters!$C$17+(Parameters!$B$7-Parameters!$C$17)*EXP(-Parameters!$D$17*$A54)-Parameters!$E$17*($A54/Parameters!$F$17)*EXP(1-$A54/Parameters!$F$17)</f>
        <v>69.380413184091</v>
      </c>
      <c r="E54" s="6" t="n">
        <f aca="false">Parameters!$C$18+(Parameters!$B$9-Parameters!$C$18)*EXP(-Parameters!$D$18*$A54)-Parameters!$E$18*($A54/Parameters!$F$18)*EXP(1-$A54/Parameters!$F$18)</f>
        <v>48.0104791571291</v>
      </c>
      <c r="F54" s="6" t="n">
        <f aca="false">Parameters!$C$19+(Parameters!$B$3-Parameters!$C$19)*EXP(-Parameters!$D$19*$A54)-Parameters!$E$19*($A54/Parameters!$F$19)*EXP(1-$A54/Parameters!$F$19)+Parameters!$B$30*IF($A54&gt;=Parameters!$B$32,1,0)</f>
        <v>120.909872827864</v>
      </c>
      <c r="G54" s="6" t="n">
        <f aca="false">Parameters!$C$20+(Parameters!$B$6-Parameters!$C$20)*EXP(-Parameters!$D$20*$A54)-Parameters!$E$20*($A54/Parameters!$F$20)*EXP(1-$A54/Parameters!$F$20)</f>
        <v>39.0153962753202</v>
      </c>
      <c r="H54" s="6" t="n">
        <f aca="false">Parameters!$C$21+(Parameters!$B$7-Parameters!$C$21)*EXP(-Parameters!$D$21*$A54)-Parameters!$E$21*($A54/Parameters!$F$21)*EXP(1-$A54/Parameters!$F$21)</f>
        <v>70.5731777852405</v>
      </c>
      <c r="I54" s="6" t="n">
        <f aca="false">Parameters!$C$22+(Parameters!$B$9-Parameters!$C$22)*EXP(-Parameters!$D$22*$A54)-Parameters!$E$22*($A54/Parameters!$F$22)*EXP(1-$A54/Parameters!$F$22)+Parameters!$B$31*IF($A54&gt;=Parameters!$B$32,1,0)</f>
        <v>40.755537143941</v>
      </c>
      <c r="J54" s="6" t="n">
        <f aca="false">Parameters!$C$23+(Parameters!$B$3-Parameters!$C$23)*EXP(-Parameters!$D$23*$A54)-Parameters!$E$23*($A54/Parameters!$F$23)*EXP(1-$A54/Parameters!$F$23)</f>
        <v>105.146355570481</v>
      </c>
      <c r="K54" s="6" t="n">
        <f aca="false">Parameters!$C$24+(Parameters!$B$6-Parameters!$C$24)*EXP(-Parameters!$D$24*$A54)-Parameters!$E$24*($A54/Parameters!$F$24)*EXP(1-$A54/Parameters!$F$24)</f>
        <v>36.3628030760695</v>
      </c>
      <c r="L54" s="6" t="n">
        <f aca="false">Parameters!$C$25+(Parameters!$B$7-Parameters!$C$25)*EXP(-Parameters!$D$25*$A54)-Parameters!$E$25*($A54/Parameters!$F$25)*EXP(1-$A54/Parameters!$F$25)</f>
        <v>75.4058113742853</v>
      </c>
      <c r="M54" s="6" t="n">
        <f aca="false">Parameters!$C$26+(Parameters!$B$9-Parameters!$C$26)*EXP(-Parameters!$D$26*$A54)-Parameters!$E$26*($A54/Parameters!$F$26)*EXP(1-$A54/Parameters!$F$26)</f>
        <v>57.182404620898</v>
      </c>
    </row>
    <row r="55" customFormat="false" ht="15" hidden="false" customHeight="false" outlineLevel="0" collapsed="false">
      <c r="A55" s="2" t="n">
        <f aca="false">53/12</f>
        <v>4.41666666666667</v>
      </c>
      <c r="B55" s="6" t="n">
        <f aca="false">Parameters!$C$15+(Parameters!$B$3-Parameters!$C$15)*EXP(-Parameters!$D$15*$A55)-Parameters!$E$15*($A55/Parameters!$F$15)*EXP(1-$A55/Parameters!$F$15)</f>
        <v>90.9731014878013</v>
      </c>
      <c r="C55" s="6" t="n">
        <f aca="false">Parameters!$C$16+(Parameters!$B$6-Parameters!$C$16)*EXP(-Parameters!$D$16*$A55)-Parameters!$E$16*($A55/Parameters!$F$16)*EXP(1-$A55/Parameters!$F$16)</f>
        <v>74.7399215941046</v>
      </c>
      <c r="D55" s="6" t="n">
        <f aca="false">Parameters!$C$17+(Parameters!$B$7-Parameters!$C$17)*EXP(-Parameters!$D$17*$A55)-Parameters!$E$17*($A55/Parameters!$F$17)*EXP(1-$A55/Parameters!$F$17)</f>
        <v>69.5494310947498</v>
      </c>
      <c r="E55" s="6" t="n">
        <f aca="false">Parameters!$C$18+(Parameters!$B$9-Parameters!$C$18)*EXP(-Parameters!$D$18*$A55)-Parameters!$E$18*($A55/Parameters!$F$18)*EXP(1-$A55/Parameters!$F$18)</f>
        <v>47.7526670564307</v>
      </c>
      <c r="F55" s="6" t="n">
        <f aca="false">Parameters!$C$19+(Parameters!$B$3-Parameters!$C$19)*EXP(-Parameters!$D$19*$A55)-Parameters!$E$19*($A55/Parameters!$F$19)*EXP(1-$A55/Parameters!$F$19)+Parameters!$B$30*IF($A55&gt;=Parameters!$B$32,1,0)</f>
        <v>120.936788163644</v>
      </c>
      <c r="G55" s="6" t="n">
        <f aca="false">Parameters!$C$20+(Parameters!$B$6-Parameters!$C$20)*EXP(-Parameters!$D$20*$A55)-Parameters!$E$20*($A55/Parameters!$F$20)*EXP(1-$A55/Parameters!$F$20)</f>
        <v>38.9944610190387</v>
      </c>
      <c r="H55" s="6" t="n">
        <f aca="false">Parameters!$C$21+(Parameters!$B$7-Parameters!$C$21)*EXP(-Parameters!$D$21*$A55)-Parameters!$E$21*($A55/Parameters!$F$21)*EXP(1-$A55/Parameters!$F$21)</f>
        <v>70.5888872253844</v>
      </c>
      <c r="I55" s="6" t="n">
        <f aca="false">Parameters!$C$22+(Parameters!$B$9-Parameters!$C$22)*EXP(-Parameters!$D$22*$A55)-Parameters!$E$22*($A55/Parameters!$F$22)*EXP(1-$A55/Parameters!$F$22)+Parameters!$B$31*IF($A55&gt;=Parameters!$B$32,1,0)</f>
        <v>40.7050734830103</v>
      </c>
      <c r="J55" s="6" t="n">
        <f aca="false">Parameters!$C$23+(Parameters!$B$3-Parameters!$C$23)*EXP(-Parameters!$D$23*$A55)-Parameters!$E$23*($A55/Parameters!$F$23)*EXP(1-$A55/Parameters!$F$23)</f>
        <v>105.177774450769</v>
      </c>
      <c r="K55" s="6" t="n">
        <f aca="false">Parameters!$C$24+(Parameters!$B$6-Parameters!$C$24)*EXP(-Parameters!$D$24*$A55)-Parameters!$E$24*($A55/Parameters!$F$24)*EXP(1-$A55/Parameters!$F$24)</f>
        <v>36.3072208301378</v>
      </c>
      <c r="L55" s="6" t="n">
        <f aca="false">Parameters!$C$25+(Parameters!$B$7-Parameters!$C$25)*EXP(-Parameters!$D$25*$A55)-Parameters!$E$25*($A55/Parameters!$F$25)*EXP(1-$A55/Parameters!$F$25)</f>
        <v>75.4347902955166</v>
      </c>
      <c r="M55" s="6" t="n">
        <f aca="false">Parameters!$C$26+(Parameters!$B$9-Parameters!$C$26)*EXP(-Parameters!$D$26*$A55)-Parameters!$E$26*($A55/Parameters!$F$26)*EXP(1-$A55/Parameters!$F$26)</f>
        <v>57.2025911227332</v>
      </c>
    </row>
    <row r="56" customFormat="false" ht="15" hidden="false" customHeight="false" outlineLevel="0" collapsed="false">
      <c r="A56" s="2" t="n">
        <f aca="false">54/12</f>
        <v>4.5</v>
      </c>
      <c r="B56" s="6" t="n">
        <f aca="false">Parameters!$C$15+(Parameters!$B$3-Parameters!$C$15)*EXP(-Parameters!$D$15*$A56)-Parameters!$E$15*($A56/Parameters!$F$15)*EXP(1-$A56/Parameters!$F$15)</f>
        <v>91.4661071656342</v>
      </c>
      <c r="C56" s="6" t="n">
        <f aca="false">Parameters!$C$16+(Parameters!$B$6-Parameters!$C$16)*EXP(-Parameters!$D$16*$A56)-Parameters!$E$16*($A56/Parameters!$F$16)*EXP(1-$A56/Parameters!$F$16)</f>
        <v>74.8859693604795</v>
      </c>
      <c r="D56" s="6" t="n">
        <f aca="false">Parameters!$C$17+(Parameters!$B$7-Parameters!$C$17)*EXP(-Parameters!$D$17*$A56)-Parameters!$E$17*($A56/Parameters!$F$17)*EXP(1-$A56/Parameters!$F$17)</f>
        <v>69.7135520052403</v>
      </c>
      <c r="E56" s="6" t="n">
        <f aca="false">Parameters!$C$18+(Parameters!$B$9-Parameters!$C$18)*EXP(-Parameters!$D$18*$A56)-Parameters!$E$18*($A56/Parameters!$F$18)*EXP(1-$A56/Parameters!$F$18)</f>
        <v>47.5050982602328</v>
      </c>
      <c r="F56" s="6" t="n">
        <f aca="false">Parameters!$C$19+(Parameters!$B$3-Parameters!$C$19)*EXP(-Parameters!$D$19*$A56)-Parameters!$E$19*($A56/Parameters!$F$19)*EXP(1-$A56/Parameters!$F$19)+Parameters!$B$30*IF($A56&gt;=Parameters!$B$32,1,0)</f>
        <v>120.963038957416</v>
      </c>
      <c r="G56" s="6" t="n">
        <f aca="false">Parameters!$C$20+(Parameters!$B$6-Parameters!$C$20)*EXP(-Parameters!$D$20*$A56)-Parameters!$E$20*($A56/Parameters!$F$20)*EXP(1-$A56/Parameters!$F$20)</f>
        <v>38.9739574020751</v>
      </c>
      <c r="H56" s="6" t="n">
        <f aca="false">Parameters!$C$21+(Parameters!$B$7-Parameters!$C$21)*EXP(-Parameters!$D$21*$A56)-Parameters!$E$21*($A56/Parameters!$F$21)*EXP(1-$A56/Parameters!$F$21)</f>
        <v>70.6040184704365</v>
      </c>
      <c r="I56" s="6" t="n">
        <f aca="false">Parameters!$C$22+(Parameters!$B$9-Parameters!$C$22)*EXP(-Parameters!$D$22*$A56)-Parameters!$E$22*($A56/Parameters!$F$22)*EXP(1-$A56/Parameters!$F$22)+Parameters!$B$31*IF($A56&gt;=Parameters!$B$32,1,0)</f>
        <v>40.6560604214492</v>
      </c>
      <c r="J56" s="6" t="n">
        <f aca="false">Parameters!$C$23+(Parameters!$B$3-Parameters!$C$23)*EXP(-Parameters!$D$23*$A56)-Parameters!$E$23*($A56/Parameters!$F$23)*EXP(1-$A56/Parameters!$F$23)</f>
        <v>105.208036940873</v>
      </c>
      <c r="K56" s="6" t="n">
        <f aca="false">Parameters!$C$24+(Parameters!$B$6-Parameters!$C$24)*EXP(-Parameters!$D$24*$A56)-Parameters!$E$24*($A56/Parameters!$F$24)*EXP(1-$A56/Parameters!$F$24)</f>
        <v>36.2525572779248</v>
      </c>
      <c r="L56" s="6" t="n">
        <f aca="false">Parameters!$C$25+(Parameters!$B$7-Parameters!$C$25)*EXP(-Parameters!$D$25*$A56)-Parameters!$E$25*($A56/Parameters!$F$25)*EXP(1-$A56/Parameters!$F$25)</f>
        <v>75.462355898082</v>
      </c>
      <c r="M56" s="6" t="n">
        <f aca="false">Parameters!$C$26+(Parameters!$B$9-Parameters!$C$26)*EXP(-Parameters!$D$26*$A56)-Parameters!$E$26*($A56/Parameters!$F$26)*EXP(1-$A56/Parameters!$F$26)</f>
        <v>57.2222792180623</v>
      </c>
    </row>
    <row r="57" customFormat="false" ht="15" hidden="false" customHeight="false" outlineLevel="0" collapsed="false">
      <c r="A57" s="2" t="n">
        <f aca="false">55/12</f>
        <v>4.58333333333333</v>
      </c>
      <c r="B57" s="6" t="n">
        <f aca="false">Parameters!$C$15+(Parameters!$B$3-Parameters!$C$15)*EXP(-Parameters!$D$15*$A57)-Parameters!$E$15*($A57/Parameters!$F$15)*EXP(1-$A57/Parameters!$F$15)</f>
        <v>91.9535211890218</v>
      </c>
      <c r="C57" s="6" t="n">
        <f aca="false">Parameters!$C$16+(Parameters!$B$6-Parameters!$C$16)*EXP(-Parameters!$D$16*$A57)-Parameters!$E$16*($A57/Parameters!$F$16)*EXP(1-$A57/Parameters!$F$16)</f>
        <v>75.0254743547467</v>
      </c>
      <c r="D57" s="6" t="n">
        <f aca="false">Parameters!$C$17+(Parameters!$B$7-Parameters!$C$17)*EXP(-Parameters!$D$17*$A57)-Parameters!$E$17*($A57/Parameters!$F$17)*EXP(1-$A57/Parameters!$F$17)</f>
        <v>69.8728165020682</v>
      </c>
      <c r="E57" s="6" t="n">
        <f aca="false">Parameters!$C$18+(Parameters!$B$9-Parameters!$C$18)*EXP(-Parameters!$D$18*$A57)-Parameters!$E$18*($A57/Parameters!$F$18)*EXP(1-$A57/Parameters!$F$18)</f>
        <v>47.2674701065162</v>
      </c>
      <c r="F57" s="6" t="n">
        <f aca="false">Parameters!$C$19+(Parameters!$B$3-Parameters!$C$19)*EXP(-Parameters!$D$19*$A57)-Parameters!$E$19*($A57/Parameters!$F$19)*EXP(1-$A57/Parameters!$F$19)+Parameters!$B$30*IF($A57&gt;=Parameters!$B$32,1,0)</f>
        <v>120.988641616781</v>
      </c>
      <c r="G57" s="6" t="n">
        <f aca="false">Parameters!$C$20+(Parameters!$B$6-Parameters!$C$20)*EXP(-Parameters!$D$20*$A57)-Parameters!$E$20*($A57/Parameters!$F$20)*EXP(1-$A57/Parameters!$F$20)</f>
        <v>38.953876524968</v>
      </c>
      <c r="H57" s="6" t="n">
        <f aca="false">Parameters!$C$21+(Parameters!$B$7-Parameters!$C$21)*EXP(-Parameters!$D$21*$A57)-Parameters!$E$21*($A57/Parameters!$F$21)*EXP(1-$A57/Parameters!$F$21)</f>
        <v>70.6185928012039</v>
      </c>
      <c r="I57" s="6" t="n">
        <f aca="false">Parameters!$C$22+(Parameters!$B$9-Parameters!$C$22)*EXP(-Parameters!$D$22*$A57)-Parameters!$E$22*($A57/Parameters!$F$22)*EXP(1-$A57/Parameters!$F$22)+Parameters!$B$31*IF($A57&gt;=Parameters!$B$32,1,0)</f>
        <v>40.6084562611628</v>
      </c>
      <c r="J57" s="6" t="n">
        <f aca="false">Parameters!$C$23+(Parameters!$B$3-Parameters!$C$23)*EXP(-Parameters!$D$23*$A57)-Parameters!$E$23*($A57/Parameters!$F$23)*EXP(1-$A57/Parameters!$F$23)</f>
        <v>105.237185602408</v>
      </c>
      <c r="K57" s="6" t="n">
        <f aca="false">Parameters!$C$24+(Parameters!$B$6-Parameters!$C$24)*EXP(-Parameters!$D$24*$A57)-Parameters!$E$24*($A57/Parameters!$F$24)*EXP(1-$A57/Parameters!$F$24)</f>
        <v>36.1987972347588</v>
      </c>
      <c r="L57" s="6" t="n">
        <f aca="false">Parameters!$C$25+(Parameters!$B$7-Parameters!$C$25)*EXP(-Parameters!$D$25*$A57)-Parameters!$E$25*($A57/Parameters!$F$25)*EXP(1-$A57/Parameters!$F$25)</f>
        <v>75.4885771103463</v>
      </c>
      <c r="M57" s="6" t="n">
        <f aca="false">Parameters!$C$26+(Parameters!$B$9-Parameters!$C$26)*EXP(-Parameters!$D$26*$A57)-Parameters!$E$26*($A57/Parameters!$F$26)*EXP(1-$A57/Parameters!$F$26)</f>
        <v>57.2414812125858</v>
      </c>
    </row>
    <row r="58" customFormat="false" ht="15" hidden="false" customHeight="false" outlineLevel="0" collapsed="false">
      <c r="A58" s="2" t="n">
        <f aca="false">56/12</f>
        <v>4.66666666666667</v>
      </c>
      <c r="B58" s="6" t="n">
        <f aca="false">Parameters!$C$15+(Parameters!$B$3-Parameters!$C$15)*EXP(-Parameters!$D$15*$A58)-Parameters!$E$15*($A58/Parameters!$F$15)*EXP(1-$A58/Parameters!$F$15)</f>
        <v>92.4349895557443</v>
      </c>
      <c r="C58" s="6" t="n">
        <f aca="false">Parameters!$C$16+(Parameters!$B$6-Parameters!$C$16)*EXP(-Parameters!$D$16*$A58)-Parameters!$E$16*($A58/Parameters!$F$16)*EXP(1-$A58/Parameters!$F$16)</f>
        <v>75.1587296855782</v>
      </c>
      <c r="D58" s="6" t="n">
        <f aca="false">Parameters!$C$17+(Parameters!$B$7-Parameters!$C$17)*EXP(-Parameters!$D$17*$A58)-Parameters!$E$17*($A58/Parameters!$F$17)*EXP(1-$A58/Parameters!$F$17)</f>
        <v>70.0272748858283</v>
      </c>
      <c r="E58" s="6" t="n">
        <f aca="false">Parameters!$C$18+(Parameters!$B$9-Parameters!$C$18)*EXP(-Parameters!$D$18*$A58)-Parameters!$E$18*($A58/Parameters!$F$18)*EXP(1-$A58/Parameters!$F$18)</f>
        <v>47.0394773453784</v>
      </c>
      <c r="F58" s="6" t="n">
        <f aca="false">Parameters!$C$19+(Parameters!$B$3-Parameters!$C$19)*EXP(-Parameters!$D$19*$A58)-Parameters!$E$19*($A58/Parameters!$F$19)*EXP(1-$A58/Parameters!$F$19)+Parameters!$B$30*IF($A58&gt;=Parameters!$B$32,1,0)</f>
        <v>121.013612144234</v>
      </c>
      <c r="G58" s="6" t="n">
        <f aca="false">Parameters!$C$20+(Parameters!$B$6-Parameters!$C$20)*EXP(-Parameters!$D$20*$A58)-Parameters!$E$20*($A58/Parameters!$F$20)*EXP(1-$A58/Parameters!$F$20)</f>
        <v>38.9342096717438</v>
      </c>
      <c r="H58" s="6" t="n">
        <f aca="false">Parameters!$C$21+(Parameters!$B$7-Parameters!$C$21)*EXP(-Parameters!$D$21*$A58)-Parameters!$E$21*($A58/Parameters!$F$21)*EXP(1-$A58/Parameters!$F$21)</f>
        <v>70.6326307152411</v>
      </c>
      <c r="I58" s="6" t="n">
        <f aca="false">Parameters!$C$22+(Parameters!$B$9-Parameters!$C$22)*EXP(-Parameters!$D$22*$A58)-Parameters!$E$22*($A58/Parameters!$F$22)*EXP(1-$A58/Parameters!$F$22)+Parameters!$B$31*IF($A58&gt;=Parameters!$B$32,1,0)</f>
        <v>40.5622205026855</v>
      </c>
      <c r="J58" s="6" t="n">
        <f aca="false">Parameters!$C$23+(Parameters!$B$3-Parameters!$C$23)*EXP(-Parameters!$D$23*$A58)-Parameters!$E$23*($A58/Parameters!$F$23)*EXP(1-$A58/Parameters!$F$23)</f>
        <v>105.265261430482</v>
      </c>
      <c r="K58" s="6" t="n">
        <f aca="false">Parameters!$C$24+(Parameters!$B$6-Parameters!$C$24)*EXP(-Parameters!$D$24*$A58)-Parameters!$E$24*($A58/Parameters!$F$24)*EXP(1-$A58/Parameters!$F$24)</f>
        <v>36.1459257669488</v>
      </c>
      <c r="L58" s="6" t="n">
        <f aca="false">Parameters!$C$25+(Parameters!$B$7-Parameters!$C$25)*EXP(-Parameters!$D$25*$A58)-Parameters!$E$25*($A58/Parameters!$F$25)*EXP(1-$A58/Parameters!$F$25)</f>
        <v>75.5135194989983</v>
      </c>
      <c r="M58" s="6" t="n">
        <f aca="false">Parameters!$C$26+(Parameters!$B$9-Parameters!$C$26)*EXP(-Parameters!$D$26*$A58)-Parameters!$E$26*($A58/Parameters!$F$26)*EXP(1-$A58/Parameters!$F$26)</f>
        <v>57.2602091081752</v>
      </c>
    </row>
    <row r="59" customFormat="false" ht="15" hidden="false" customHeight="false" outlineLevel="0" collapsed="false">
      <c r="A59" s="2" t="n">
        <f aca="false">57/12</f>
        <v>4.75</v>
      </c>
      <c r="B59" s="6" t="n">
        <f aca="false">Parameters!$C$15+(Parameters!$B$3-Parameters!$C$15)*EXP(-Parameters!$D$15*$A59)-Parameters!$E$15*($A59/Parameters!$F$15)*EXP(1-$A59/Parameters!$F$15)</f>
        <v>92.9101961628956</v>
      </c>
      <c r="C59" s="6" t="n">
        <f aca="false">Parameters!$C$16+(Parameters!$B$6-Parameters!$C$16)*EXP(-Parameters!$D$16*$A59)-Parameters!$E$16*($A59/Parameters!$F$16)*EXP(1-$A59/Parameters!$F$16)</f>
        <v>75.2860153307143</v>
      </c>
      <c r="D59" s="6" t="n">
        <f aca="false">Parameters!$C$17+(Parameters!$B$7-Parameters!$C$17)*EXP(-Parameters!$D$17*$A59)-Parameters!$E$17*($A59/Parameters!$F$17)*EXP(1-$A59/Parameters!$F$17)</f>
        <v>70.1769860109444</v>
      </c>
      <c r="E59" s="6" t="n">
        <f aca="false">Parameters!$C$18+(Parameters!$B$9-Parameters!$C$18)*EXP(-Parameters!$D$18*$A59)-Parameters!$E$18*($A59/Parameters!$F$18)*EXP(1-$A59/Parameters!$F$18)</f>
        <v>46.8208137532435</v>
      </c>
      <c r="F59" s="6" t="n">
        <f aca="false">Parameters!$C$19+(Parameters!$B$3-Parameters!$C$19)*EXP(-Parameters!$D$19*$A59)-Parameters!$E$19*($A59/Parameters!$F$19)*EXP(1-$A59/Parameters!$F$19)+Parameters!$B$30*IF($A59&gt;=Parameters!$B$32,1,0)</f>
        <v>121.037966147167</v>
      </c>
      <c r="G59" s="6" t="n">
        <f aca="false">Parameters!$C$20+(Parameters!$B$6-Parameters!$C$20)*EXP(-Parameters!$D$20*$A59)-Parameters!$E$20*($A59/Parameters!$F$20)*EXP(1-$A59/Parameters!$F$20)</f>
        <v>38.9149483061332</v>
      </c>
      <c r="H59" s="6" t="n">
        <f aca="false">Parameters!$C$21+(Parameters!$B$7-Parameters!$C$21)*EXP(-Parameters!$D$21*$A59)-Parameters!$E$21*($A59/Parameters!$F$21)*EXP(1-$A59/Parameters!$F$21)</f>
        <v>70.6461519556781</v>
      </c>
      <c r="I59" s="6" t="n">
        <f aca="false">Parameters!$C$22+(Parameters!$B$9-Parameters!$C$22)*EXP(-Parameters!$D$22*$A59)-Parameters!$E$22*($A59/Parameters!$F$22)*EXP(1-$A59/Parameters!$F$22)+Parameters!$B$31*IF($A59&gt;=Parameters!$B$32,1,0)</f>
        <v>40.5173138107259</v>
      </c>
      <c r="J59" s="6" t="n">
        <f aca="false">Parameters!$C$23+(Parameters!$B$3-Parameters!$C$23)*EXP(-Parameters!$D$23*$A59)-Parameters!$E$23*($A59/Parameters!$F$23)*EXP(1-$A59/Parameters!$F$23)</f>
        <v>105.292303911356</v>
      </c>
      <c r="K59" s="6" t="n">
        <f aca="false">Parameters!$C$24+(Parameters!$B$6-Parameters!$C$24)*EXP(-Parameters!$D$24*$A59)-Parameters!$E$24*($A59/Parameters!$F$24)*EXP(1-$A59/Parameters!$F$24)</f>
        <v>36.093928187636</v>
      </c>
      <c r="L59" s="6" t="n">
        <f aca="false">Parameters!$C$25+(Parameters!$B$7-Parameters!$C$25)*EXP(-Parameters!$D$25*$A59)-Parameters!$E$25*($A59/Parameters!$F$25)*EXP(1-$A59/Parameters!$F$25)</f>
        <v>75.5372454330013</v>
      </c>
      <c r="M59" s="6" t="n">
        <f aca="false">Parameters!$C$26+(Parameters!$B$9-Parameters!$C$26)*EXP(-Parameters!$D$26*$A59)-Parameters!$E$26*($A59/Parameters!$F$26)*EXP(1-$A59/Parameters!$F$26)</f>
        <v>57.278474610375</v>
      </c>
    </row>
    <row r="60" customFormat="false" ht="15" hidden="false" customHeight="false" outlineLevel="0" collapsed="false">
      <c r="A60" s="2" t="n">
        <f aca="false">58/12</f>
        <v>4.83333333333333</v>
      </c>
      <c r="B60" s="6" t="n">
        <f aca="false">Parameters!$C$15+(Parameters!$B$3-Parameters!$C$15)*EXP(-Parameters!$D$15*$A60)-Parameters!$E$15*($A60/Parameters!$F$15)*EXP(1-$A60/Parameters!$F$15)</f>
        <v>93.3788603119342</v>
      </c>
      <c r="C60" s="6" t="n">
        <f aca="false">Parameters!$C$16+(Parameters!$B$6-Parameters!$C$16)*EXP(-Parameters!$D$16*$A60)-Parameters!$E$16*($A60/Parameters!$F$16)*EXP(1-$A60/Parameters!$F$16)</f>
        <v>75.4075987252143</v>
      </c>
      <c r="D60" s="6" t="n">
        <f aca="false">Parameters!$C$17+(Parameters!$B$7-Parameters!$C$17)*EXP(-Parameters!$D$17*$A60)-Parameters!$E$17*($A60/Parameters!$F$17)*EXP(1-$A60/Parameters!$F$17)</f>
        <v>70.3220162221095</v>
      </c>
      <c r="E60" s="6" t="n">
        <f aca="false">Parameters!$C$18+(Parameters!$B$9-Parameters!$C$18)*EXP(-Parameters!$D$18*$A60)-Parameters!$E$18*($A60/Parameters!$F$18)*EXP(1-$A60/Parameters!$F$18)</f>
        <v>46.6111735452535</v>
      </c>
      <c r="F60" s="6" t="n">
        <f aca="false">Parameters!$C$19+(Parameters!$B$3-Parameters!$C$19)*EXP(-Parameters!$D$19*$A60)-Parameters!$E$19*($A60/Parameters!$F$19)*EXP(1-$A60/Parameters!$F$19)+Parameters!$B$30*IF($A60&gt;=Parameters!$B$32,1,0)</f>
        <v>121.061718847625</v>
      </c>
      <c r="G60" s="6" t="n">
        <f aca="false">Parameters!$C$20+(Parameters!$B$6-Parameters!$C$20)*EXP(-Parameters!$D$20*$A60)-Parameters!$E$20*($A60/Parameters!$F$20)*EXP(1-$A60/Parameters!$F$20)</f>
        <v>38.896084067866</v>
      </c>
      <c r="H60" s="6" t="n">
        <f aca="false">Parameters!$C$21+(Parameters!$B$7-Parameters!$C$21)*EXP(-Parameters!$D$21*$A60)-Parameters!$E$21*($A60/Parameters!$F$21)*EXP(1-$A60/Parameters!$F$21)</f>
        <v>70.6591755389877</v>
      </c>
      <c r="I60" s="6" t="n">
        <f aca="false">Parameters!$C$22+(Parameters!$B$9-Parameters!$C$22)*EXP(-Parameters!$D$22*$A60)-Parameters!$E$22*($A60/Parameters!$F$22)*EXP(1-$A60/Parameters!$F$22)+Parameters!$B$31*IF($A60&gt;=Parameters!$B$32,1,0)</f>
        <v>40.4736979807024</v>
      </c>
      <c r="J60" s="6" t="n">
        <f aca="false">Parameters!$C$23+(Parameters!$B$3-Parameters!$C$23)*EXP(-Parameters!$D$23*$A60)-Parameters!$E$23*($A60/Parameters!$F$23)*EXP(1-$A60/Parameters!$F$23)</f>
        <v>105.318351077975</v>
      </c>
      <c r="K60" s="6" t="n">
        <f aca="false">Parameters!$C$24+(Parameters!$B$6-Parameters!$C$24)*EXP(-Parameters!$D$24*$A60)-Parameters!$E$24*($A60/Parameters!$F$24)*EXP(1-$A60/Parameters!$F$24)</f>
        <v>36.0427900527141</v>
      </c>
      <c r="L60" s="6" t="n">
        <f aca="false">Parameters!$C$25+(Parameters!$B$7-Parameters!$C$25)*EXP(-Parameters!$D$25*$A60)-Parameters!$E$25*($A60/Parameters!$F$25)*EXP(1-$A60/Parameters!$F$25)</f>
        <v>75.5598142395487</v>
      </c>
      <c r="M60" s="6" t="n">
        <f aca="false">Parameters!$C$26+(Parameters!$B$9-Parameters!$C$26)*EXP(-Parameters!$D$26*$A60)-Parameters!$E$26*($A60/Parameters!$F$26)*EXP(1-$A60/Parameters!$F$26)</f>
        <v>57.2962891357186</v>
      </c>
    </row>
    <row r="61" customFormat="false" ht="15" hidden="false" customHeight="false" outlineLevel="0" collapsed="false">
      <c r="A61" s="2" t="n">
        <f aca="false">59/12</f>
        <v>4.91666666666667</v>
      </c>
      <c r="B61" s="6" t="n">
        <f aca="false">Parameters!$C$15+(Parameters!$B$3-Parameters!$C$15)*EXP(-Parameters!$D$15*$A61)-Parameters!$E$15*($A61/Parameters!$F$15)*EXP(1-$A61/Parameters!$F$15)</f>
        <v>93.8407343539992</v>
      </c>
      <c r="C61" s="6" t="n">
        <f aca="false">Parameters!$C$16+(Parameters!$B$6-Parameters!$C$16)*EXP(-Parameters!$D$16*$A61)-Parameters!$E$16*($A61/Parameters!$F$16)*EXP(1-$A61/Parameters!$F$16)</f>
        <v>75.5237353233542</v>
      </c>
      <c r="D61" s="6" t="n">
        <f aca="false">Parameters!$C$17+(Parameters!$B$7-Parameters!$C$17)*EXP(-Parameters!$D$17*$A61)-Parameters!$E$17*($A61/Parameters!$F$17)*EXP(1-$A61/Parameters!$F$17)</f>
        <v>70.4624383803757</v>
      </c>
      <c r="E61" s="6" t="n">
        <f aca="false">Parameters!$C$18+(Parameters!$B$9-Parameters!$C$18)*EXP(-Parameters!$D$18*$A61)-Parameters!$E$18*($A61/Parameters!$F$18)*EXP(1-$A61/Parameters!$F$18)</f>
        <v>46.4102526055541</v>
      </c>
      <c r="F61" s="6" t="n">
        <f aca="false">Parameters!$C$19+(Parameters!$B$3-Parameters!$C$19)*EXP(-Parameters!$D$19*$A61)-Parameters!$E$19*($A61/Parameters!$F$19)*EXP(1-$A61/Parameters!$F$19)+Parameters!$B$30*IF($A61&gt;=Parameters!$B$32,1,0)</f>
        <v>121.084885091819</v>
      </c>
      <c r="G61" s="6" t="n">
        <f aca="false">Parameters!$C$20+(Parameters!$B$6-Parameters!$C$20)*EXP(-Parameters!$D$20*$A61)-Parameters!$E$20*($A61/Parameters!$F$20)*EXP(1-$A61/Parameters!$F$20)</f>
        <v>38.8776087690428</v>
      </c>
      <c r="H61" s="6" t="n">
        <f aca="false">Parameters!$C$21+(Parameters!$B$7-Parameters!$C$21)*EXP(-Parameters!$D$21*$A61)-Parameters!$E$21*($A61/Parameters!$F$21)*EXP(1-$A61/Parameters!$F$21)</f>
        <v>70.6717197817303</v>
      </c>
      <c r="I61" s="6" t="n">
        <f aca="false">Parameters!$C$22+(Parameters!$B$9-Parameters!$C$22)*EXP(-Parameters!$D$22*$A61)-Parameters!$E$22*($A61/Parameters!$F$22)*EXP(1-$A61/Parameters!$F$22)+Parameters!$B$31*IF($A61&gt;=Parameters!$B$32,1,0)</f>
        <v>40.4313359062404</v>
      </c>
      <c r="J61" s="6" t="n">
        <f aca="false">Parameters!$C$23+(Parameters!$B$3-Parameters!$C$23)*EXP(-Parameters!$D$23*$A61)-Parameters!$E$23*($A61/Parameters!$F$23)*EXP(1-$A61/Parameters!$F$23)</f>
        <v>105.343439563461</v>
      </c>
      <c r="K61" s="6" t="n">
        <f aca="false">Parameters!$C$24+(Parameters!$B$6-Parameters!$C$24)*EXP(-Parameters!$D$24*$A61)-Parameters!$E$24*($A61/Parameters!$F$24)*EXP(1-$A61/Parameters!$F$24)</f>
        <v>35.9924971568167</v>
      </c>
      <c r="L61" s="6" t="n">
        <f aca="false">Parameters!$C$25+(Parameters!$B$7-Parameters!$C$25)*EXP(-Parameters!$D$25*$A61)-Parameters!$E$25*($A61/Parameters!$F$25)*EXP(1-$A61/Parameters!$F$25)</f>
        <v>75.5812823524125</v>
      </c>
      <c r="M61" s="6" t="n">
        <f aca="false">Parameters!$C$26+(Parameters!$B$9-Parameters!$C$26)*EXP(-Parameters!$D$26*$A61)-Parameters!$E$26*($A61/Parameters!$F$26)*EXP(1-$A61/Parameters!$F$26)</f>
        <v>57.3136638188643</v>
      </c>
    </row>
    <row r="62" customFormat="false" ht="15" hidden="false" customHeight="false" outlineLevel="0" collapsed="false">
      <c r="A62" s="2" t="n">
        <f aca="false">60/12</f>
        <v>5</v>
      </c>
      <c r="B62" s="6" t="n">
        <f aca="false">Parameters!$C$15+(Parameters!$B$3-Parameters!$C$15)*EXP(-Parameters!$D$15*$A62)-Parameters!$E$15*($A62/Parameters!$F$15)*EXP(1-$A62/Parameters!$F$15)</f>
        <v>94.2956014682046</v>
      </c>
      <c r="C62" s="6" t="n">
        <f aca="false">Parameters!$C$16+(Parameters!$B$6-Parameters!$C$16)*EXP(-Parameters!$D$16*$A62)-Parameters!$E$16*($A62/Parameters!$F$16)*EXP(1-$A62/Parameters!$F$16)</f>
        <v>75.6346691353518</v>
      </c>
      <c r="D62" s="6" t="n">
        <f aca="false">Parameters!$C$17+(Parameters!$B$7-Parameters!$C$17)*EXP(-Parameters!$D$17*$A62)-Parameters!$E$17*($A62/Parameters!$F$17)*EXP(1-$A62/Parameters!$F$17)</f>
        <v>70.5983309723245</v>
      </c>
      <c r="E62" s="6" t="n">
        <f aca="false">Parameters!$C$18+(Parameters!$B$9-Parameters!$C$18)*EXP(-Parameters!$D$18*$A62)-Parameters!$E$18*($A62/Parameters!$F$18)*EXP(1-$A62/Parameters!$F$18)</f>
        <v>46.2177495534504</v>
      </c>
      <c r="F62" s="6" t="n">
        <f aca="false">Parameters!$C$19+(Parameters!$B$3-Parameters!$C$19)*EXP(-Parameters!$D$19*$A62)-Parameters!$E$19*($A62/Parameters!$F$19)*EXP(1-$A62/Parameters!$F$19)+Parameters!$B$30*IF($A62&gt;=Parameters!$B$32,1,0)</f>
        <v>121.107479359406</v>
      </c>
      <c r="G62" s="6" t="n">
        <f aca="false">Parameters!$C$20+(Parameters!$B$6-Parameters!$C$20)*EXP(-Parameters!$D$20*$A62)-Parameters!$E$20*($A62/Parameters!$F$20)*EXP(1-$A62/Parameters!$F$20)</f>
        <v>38.8595143905806</v>
      </c>
      <c r="H62" s="6" t="n">
        <f aca="false">Parameters!$C$21+(Parameters!$B$7-Parameters!$C$21)*EXP(-Parameters!$D$21*$A62)-Parameters!$E$21*($A62/Parameters!$F$21)*EXP(1-$A62/Parameters!$F$21)</f>
        <v>70.6838023263144</v>
      </c>
      <c r="I62" s="6" t="n">
        <f aca="false">Parameters!$C$22+(Parameters!$B$9-Parameters!$C$22)*EXP(-Parameters!$D$22*$A62)-Parameters!$E$22*($A62/Parameters!$F$22)*EXP(1-$A62/Parameters!$F$22)+Parameters!$B$31*IF($A62&gt;=Parameters!$B$32,1,0)</f>
        <v>40.3901915476036</v>
      </c>
      <c r="J62" s="6" t="n">
        <f aca="false">Parameters!$C$23+(Parameters!$B$3-Parameters!$C$23)*EXP(-Parameters!$D$23*$A62)-Parameters!$E$23*($A62/Parameters!$F$23)*EXP(1-$A62/Parameters!$F$23)</f>
        <v>105.367604652629</v>
      </c>
      <c r="K62" s="6" t="n">
        <f aca="false">Parameters!$C$24+(Parameters!$B$6-Parameters!$C$24)*EXP(-Parameters!$D$24*$A62)-Parameters!$E$24*($A62/Parameters!$F$24)*EXP(1-$A62/Parameters!$F$24)</f>
        <v>35.9430355293715</v>
      </c>
      <c r="L62" s="6" t="n">
        <f aca="false">Parameters!$C$25+(Parameters!$B$7-Parameters!$C$25)*EXP(-Parameters!$D$25*$A62)-Parameters!$E$25*($A62/Parameters!$F$25)*EXP(1-$A62/Parameters!$F$25)</f>
        <v>75.6017034530571</v>
      </c>
      <c r="M62" s="6" t="n">
        <f aca="false">Parameters!$C$26+(Parameters!$B$9-Parameters!$C$26)*EXP(-Parameters!$D$26*$A62)-Parameters!$E$26*($A62/Parameters!$F$26)*EXP(1-$A62/Parameters!$F$26)</f>
        <v>57.3306095195547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3" t="s">
        <v>58</v>
      </c>
      <c r="B1" s="3" t="s">
        <v>59</v>
      </c>
      <c r="C1" s="3" t="s">
        <v>60</v>
      </c>
    </row>
    <row r="2" customFormat="false" ht="15" hidden="false" customHeight="false" outlineLevel="0" collapsed="false">
      <c r="A2" s="2" t="s">
        <v>61</v>
      </c>
      <c r="B2" s="7" t="n">
        <v>79.7396</v>
      </c>
      <c r="C2" s="2" t="s">
        <v>62</v>
      </c>
    </row>
    <row r="3" customFormat="false" ht="15" hidden="false" customHeight="false" outlineLevel="0" collapsed="false">
      <c r="A3" s="2" t="s">
        <v>63</v>
      </c>
      <c r="B3" s="7" t="n">
        <v>94.2956</v>
      </c>
      <c r="C3" s="2" t="s">
        <v>64</v>
      </c>
    </row>
    <row r="4" customFormat="false" ht="15" hidden="false" customHeight="false" outlineLevel="0" collapsed="false">
      <c r="A4" s="2" t="s">
        <v>65</v>
      </c>
      <c r="B4" s="7" t="n">
        <v>75.6347</v>
      </c>
      <c r="C4" s="2" t="s">
        <v>66</v>
      </c>
    </row>
    <row r="5" customFormat="false" ht="15" hidden="false" customHeight="false" outlineLevel="0" collapsed="false">
      <c r="A5" s="2" t="s">
        <v>67</v>
      </c>
      <c r="B5" s="7" t="n">
        <v>18</v>
      </c>
      <c r="C5" s="2" t="s">
        <v>68</v>
      </c>
    </row>
    <row r="6" customFormat="false" ht="15" hidden="false" customHeight="false" outlineLevel="0" collapsed="false">
      <c r="A6" s="2" t="s">
        <v>69</v>
      </c>
      <c r="B6" s="7" t="n">
        <v>121.1075</v>
      </c>
      <c r="C6" s="2" t="s">
        <v>70</v>
      </c>
    </row>
    <row r="7" customFormat="false" ht="15" hidden="false" customHeight="false" outlineLevel="0" collapsed="false">
      <c r="A7" s="2" t="s">
        <v>71</v>
      </c>
      <c r="B7" s="7" t="n">
        <v>75.6017</v>
      </c>
      <c r="C7" s="2" t="s">
        <v>72</v>
      </c>
    </row>
    <row r="8" customFormat="false" ht="15" hidden="false" customHeight="false" outlineLevel="0" collapsed="false">
      <c r="A8" s="2" t="s">
        <v>73</v>
      </c>
      <c r="B8" s="7" t="n">
        <v>35.943</v>
      </c>
      <c r="C8" s="2" t="s">
        <v>74</v>
      </c>
    </row>
    <row r="9" customFormat="false" ht="15" hidden="false" customHeight="false" outlineLevel="0" collapsed="false">
      <c r="A9" s="2" t="s">
        <v>75</v>
      </c>
      <c r="B9" s="7" t="n">
        <v>77.7339</v>
      </c>
      <c r="C9" s="2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58</v>
      </c>
      <c r="B1" s="3" t="s">
        <v>77</v>
      </c>
      <c r="C1" s="3" t="s">
        <v>78</v>
      </c>
      <c r="D1" s="3" t="s">
        <v>79</v>
      </c>
      <c r="E1" s="3" t="s">
        <v>80</v>
      </c>
    </row>
    <row r="2" customFormat="false" ht="15" hidden="false" customHeight="false" outlineLevel="0" collapsed="false">
      <c r="A2" s="2" t="s">
        <v>61</v>
      </c>
      <c r="B2" s="6" t="n">
        <f aca="false">Trajectories!B32</f>
        <v>79.7396283563587</v>
      </c>
      <c r="C2" s="6" t="n">
        <f aca="false">Reference_Values!B2</f>
        <v>79.7396</v>
      </c>
      <c r="D2" s="8" t="n">
        <f aca="false">ABS(B2-C2)</f>
        <v>2.83563587260005E-005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63</v>
      </c>
      <c r="B3" s="6" t="n">
        <f aca="false">Trajectories!B62</f>
        <v>94.2956014682046</v>
      </c>
      <c r="C3" s="6" t="n">
        <f aca="false">Reference_Values!B3</f>
        <v>94.2956</v>
      </c>
      <c r="D3" s="8" t="n">
        <f aca="false">ABS(B3-C3)</f>
        <v>1.46820457302965E-006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65</v>
      </c>
      <c r="B4" s="6" t="n">
        <f aca="false">Trajectories!C62</f>
        <v>75.6346691353518</v>
      </c>
      <c r="C4" s="6" t="n">
        <f aca="false">Reference_Values!B4</f>
        <v>75.6347</v>
      </c>
      <c r="D4" s="8" t="n">
        <f aca="false">ABS(B4-C4)</f>
        <v>3.08646481812502E-005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67</v>
      </c>
      <c r="B5" s="6" t="n">
        <f aca="false">Parameters!B30</f>
        <v>18</v>
      </c>
      <c r="C5" s="6" t="n">
        <f aca="false">Reference_Values!B5</f>
        <v>18</v>
      </c>
      <c r="D5" s="8" t="n">
        <f aca="false">ABS(B5-C5)</f>
        <v>0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69</v>
      </c>
      <c r="B6" s="6" t="n">
        <f aca="false">Trajectories!F62</f>
        <v>121.107479359406</v>
      </c>
      <c r="C6" s="6" t="n">
        <f aca="false">Reference_Values!B6</f>
        <v>121.1075</v>
      </c>
      <c r="D6" s="8" t="n">
        <f aca="false">ABS(B6-C6)</f>
        <v>2.06405937177578E-005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71</v>
      </c>
      <c r="B7" s="6" t="n">
        <f aca="false">Trajectories!L62</f>
        <v>75.6017034530571</v>
      </c>
      <c r="C7" s="6" t="n">
        <f aca="false">Reference_Values!B7</f>
        <v>75.6017</v>
      </c>
      <c r="D7" s="8" t="n">
        <f aca="false">ABS(B7-C7)</f>
        <v>3.45305709004151E-006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73</v>
      </c>
      <c r="B8" s="6" t="n">
        <f aca="false">Trajectories!K62</f>
        <v>35.9430355293715</v>
      </c>
      <c r="C8" s="6" t="n">
        <f aca="false">Reference_Values!B8</f>
        <v>35.943</v>
      </c>
      <c r="D8" s="8" t="n">
        <f aca="false">ABS(B8-C8)</f>
        <v>3.5529371544385E-005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75</v>
      </c>
      <c r="B9" s="6" t="n">
        <f aca="false">MIN(Trajectories!B2:B62)</f>
        <v>77.7339326383525</v>
      </c>
      <c r="C9" s="6" t="n">
        <f aca="false">Reference_Values!B9</f>
        <v>77.7339</v>
      </c>
      <c r="D9" s="8" t="n">
        <f aca="false">ABS(B9-C9)</f>
        <v>3.26383525077745E-005</v>
      </c>
      <c r="E9" s="1" t="str">
        <f aca="false">IF(D9&lt;0.0005,"PASS","FAIL")</f>
        <v>PASS</v>
      </c>
    </row>
    <row r="11" customFormat="false" ht="15" hidden="false" customHeight="false" outlineLevel="0" collapsed="false">
      <c r="A11" s="2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2026-07-13T21:22:38Z</dcterms:created>
  <dc:creator>openpyxl</dc:creator>
  <dc:description/>
  <dc:language>en-US</dc:language>
  <cp:lastModifiedBy/>
  <dcterms:modified xsi:type="dcterms:W3CDTF">2026-07-13T21:22:38Z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