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Data_Models" sheetId="2" state="visible" r:id="rId4"/>
    <sheet name="Aggregation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<sst xmlns="http://schemas.openxmlformats.org/spreadsheetml/2006/main" count="67" uniqueCount="52">
  <si>
    <t xml:space="preserve">DCT Laboratory — Vol I, Ch 4: Enterprise Modeling Principles</t>
  </si>
  <si>
    <t xml:space="preserve">Seed 26104 · Companion to DCT_V1_Ch04_Lab.ipynb and AXIOM-04.</t>
  </si>
  <si>
    <t xml:space="preserve">Panel 1 (Data+Models): two polynomial models on a calibration window; RMSE in- and out-of-sample.</t>
  </si>
  <si>
    <t xml:space="preserve">Panel 2 (Aggregation): three subsystems vs. a naive coarse law — the Hierarchical Consistency Theorem.</t>
  </si>
  <si>
    <t xml:space="preserve">LEGEND — pale-gold cells are inputs (observations are frozen seed-26104 draws; coefficients are the fits).</t>
  </si>
  <si>
    <t xml:space="preserve">Assumption: illustrative teaching calibration; noise vector frozen from seed 26104 for reproducibility.</t>
  </si>
  <si>
    <t xml:space="preserve">t</t>
  </si>
  <si>
    <t xml:space="preserve">true</t>
  </si>
  <si>
    <t xml:space="preserve">obs</t>
  </si>
  <si>
    <t xml:space="preserve">pred simple</t>
  </si>
  <si>
    <t xml:space="preserve">pred rich</t>
  </si>
  <si>
    <t xml:space="preserve">sqerr simple</t>
  </si>
  <si>
    <t xml:space="preserve">sqerr rich</t>
  </si>
  <si>
    <t xml:space="preserve">Coefficients (highest degree first)</t>
  </si>
  <si>
    <t xml:space="preserve">deg</t>
  </si>
  <si>
    <t xml:space="preserve">simple (lin)</t>
  </si>
  <si>
    <t xml:space="preserve">rich (deg 6)</t>
  </si>
  <si>
    <t xml:space="preserve">k</t>
  </si>
  <si>
    <t xml:space="preserve">x1</t>
  </si>
  <si>
    <t xml:space="preserve">x2</t>
  </si>
  <si>
    <t xml:space="preserve">x3</t>
  </si>
  <si>
    <t xml:space="preserve">fine sum</t>
  </si>
  <si>
    <t xml:space="preserve">coarse</t>
  </si>
  <si>
    <t xml:space="preserve">|gap|</t>
  </si>
  <si>
    <t xml:space="preserve">Rates (unequal case)</t>
  </si>
  <si>
    <t xml:space="preserve">a1</t>
  </si>
  <si>
    <t xml:space="preserve">a2</t>
  </si>
  <si>
    <t xml:space="preserve">a3</t>
  </si>
  <si>
    <t xml:space="preserve">dt</t>
  </si>
  <si>
    <t xml:space="preserve">Equal rates</t>
  </si>
  <si>
    <t xml:space="preserve">a (all)</t>
  </si>
  <si>
    <t xml:space="preserve">Checkpoint</t>
  </si>
  <si>
    <t xml:space="preserve">Engine value</t>
  </si>
  <si>
    <t xml:space="preserve">Meaning</t>
  </si>
  <si>
    <t xml:space="preserve">rmse_simple_calib</t>
  </si>
  <si>
    <t xml:space="preserve">Linear model, in-sample</t>
  </si>
  <si>
    <t xml:space="preserve">rmse_rich_calib</t>
  </si>
  <si>
    <t xml:space="preserve">Rich model wins in-sample</t>
  </si>
  <si>
    <t xml:space="preserve">rmse_simple_holdout</t>
  </si>
  <si>
    <t xml:space="preserve">Linear, quarters 13–20</t>
  </si>
  <si>
    <t xml:space="preserve">rmse_rich_holdout</t>
  </si>
  <si>
    <t xml:space="preserve">The detonation — the representation bound</t>
  </si>
  <si>
    <t xml:space="preserve">agg_gap_equal_T</t>
  </si>
  <si>
    <t xml:space="preserve">Fiber-invariant: exact</t>
  </si>
  <si>
    <t xml:space="preserve">agg_gap_unequal_T</t>
  </si>
  <si>
    <t xml:space="preserve">Coarse law drifts</t>
  </si>
  <si>
    <t xml:space="preserve">obs_calib_mean</t>
  </si>
  <si>
    <t xml:space="preserve">Sanity anchor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</si>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</sst>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00"/>
  </cols>
  <sheetData>
    <row r="1" customFormat="false" ht="1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3" customFormat="false" ht="15" hidden="false" customHeight="true" outlineLevel="0" collapsed="false">
      <c r="B3" s="3"/>
    </row>
    <row r="4" customFormat="false" ht="15" hidden="false" customHeight="true" outlineLevel="0" collapsed="false">
      <c r="B4" s="3" t="s">
        <v>2</v>
      </c>
    </row>
    <row r="5" customFormat="false" ht="15" hidden="false" customHeight="true" outlineLevel="0" collapsed="false">
      <c r="B5" s="3" t="s">
        <v>3</v>
      </c>
    </row>
    <row r="6" customFormat="false" ht="15" hidden="false" customHeight="true" outlineLevel="0" collapsed="false">
      <c r="B6" s="2" t="s">
        <v>4</v>
      </c>
    </row>
    <row r="7" customFormat="false" ht="15" hidden="false" customHeight="true" outlineLevel="0" collapsed="false">
      <c r="B7" s="3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3" min="2" style="1" width="12"/>
    <col collapsed="false" customWidth="true" hidden="false" outlineLevel="0" max="7" min="4" style="1" width="14"/>
  </cols>
  <sheetData>
    <row r="1" customFormat="false" ht="15" hidden="false" customHeight="true" outlineLevel="0" collapsed="false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</row>
    <row r="2" customFormat="false" ht="15" hidden="false" customHeight="true" outlineLevel="0" collapsed="false">
      <c r="A2" s="3" t="n">
        <v>0</v>
      </c>
      <c r="B2" s="3" t="n">
        <f aca="false">50+30/(1+EXP(-0.5*(A2-8)))</f>
        <v>50.5395862988627</v>
      </c>
      <c r="C2" s="5" t="n">
        <v>52.0966862988627</v>
      </c>
      <c r="D2" s="3" t="n">
        <f aca="false">$B$31*A2+$B$32</f>
        <v>47.562819</v>
      </c>
      <c r="E2" s="3" t="n">
        <f aca="false">$C$26*A2^6+$C$27*A2^5+$C$28*A2^4+$C$29*A2^3+$C$30*A2^2+$C$31*A2^1+$C$32*A2^0</f>
        <v>51.930132</v>
      </c>
      <c r="F2" s="3" t="n">
        <f aca="false">(C2-D2)^2</f>
        <v>20.5559526836966</v>
      </c>
      <c r="G2" s="3" t="n">
        <f aca="false">(C2-E2)^2</f>
        <v>0.0277403344696454</v>
      </c>
    </row>
    <row r="3" customFormat="false" ht="15" hidden="false" customHeight="true" outlineLevel="0" collapsed="false">
      <c r="A3" s="3" t="n">
        <v>1</v>
      </c>
      <c r="B3" s="3" t="n">
        <f aca="false">50+30/(1+EXP(-0.5*(A3-8)))</f>
        <v>50.8793669225407</v>
      </c>
      <c r="C3" s="5" t="n">
        <v>50.4209669225407</v>
      </c>
      <c r="D3" s="3" t="n">
        <f aca="false">$B$31*A3+$B$32</f>
        <v>49.788151</v>
      </c>
      <c r="E3" s="3" t="n">
        <f aca="false">$C$26*A3^6+$C$27*A3^5+$C$28*A3^4+$C$29*A3^3+$C$30*A3^2+$C$31*A3^1+$C$32*A3^0</f>
        <v>51.220409</v>
      </c>
      <c r="F3" s="3" t="n">
        <f aca="false">(C3-D3)^2</f>
        <v>0.400455991821038</v>
      </c>
      <c r="G3" s="3" t="n">
        <f aca="false">(C3-E3)^2</f>
        <v>0.639107635212448</v>
      </c>
    </row>
    <row r="4" customFormat="false" ht="15" hidden="false" customHeight="true" outlineLevel="0" collapsed="false">
      <c r="A4" s="3" t="n">
        <v>2</v>
      </c>
      <c r="B4" s="3" t="n">
        <f aca="false">50+30/(1+EXP(-0.5*(A4-8)))</f>
        <v>51.422776195327</v>
      </c>
      <c r="C4" s="5" t="n">
        <v>52.581276195327</v>
      </c>
      <c r="D4" s="3" t="n">
        <f aca="false">$B$31*A4+$B$32</f>
        <v>52.013483</v>
      </c>
      <c r="E4" s="3" t="n">
        <f aca="false">$C$26*A4^6+$C$27*A4^5+$C$28*A4^4+$C$29*A4^3+$C$30*A4^2+$C$31*A4^1+$C$32*A4^0</f>
        <v>51.521772</v>
      </c>
      <c r="F4" s="3" t="n">
        <f aca="false">(C4-D4)^2</f>
        <v>0.322389112659652</v>
      </c>
      <c r="G4" s="3" t="n">
        <f aca="false">(C4-E4)^2</f>
        <v>1.12254913991552</v>
      </c>
    </row>
    <row r="5" customFormat="false" ht="15" hidden="false" customHeight="true" outlineLevel="0" collapsed="false">
      <c r="A5" s="3" t="n">
        <v>3</v>
      </c>
      <c r="B5" s="3" t="n">
        <f aca="false">50+30/(1+EXP(-0.5*(A5-8)))</f>
        <v>52.2757454006373</v>
      </c>
      <c r="C5" s="5" t="n">
        <v>53.1172454006373</v>
      </c>
      <c r="D5" s="3" t="n">
        <f aca="false">$B$31*A5+$B$32</f>
        <v>54.238815</v>
      </c>
      <c r="E5" s="3" t="n">
        <f aca="false">$C$26*A5^6+$C$27*A5^5+$C$28*A5^4+$C$29*A5^3+$C$30*A5^2+$C$31*A5^1+$C$32*A5^0</f>
        <v>52.538439</v>
      </c>
      <c r="F5" s="3" t="n">
        <f aca="false">(C5-D5)^2</f>
        <v>1.25791836621459</v>
      </c>
      <c r="G5" s="3" t="n">
        <f aca="false">(C5-E5)^2</f>
        <v>0.335016849418712</v>
      </c>
    </row>
    <row r="6" customFormat="false" ht="15" hidden="false" customHeight="true" outlineLevel="0" collapsed="false">
      <c r="A6" s="3" t="n">
        <v>4</v>
      </c>
      <c r="B6" s="3" t="n">
        <f aca="false">50+30/(1+EXP(-0.5*(A6-8)))</f>
        <v>53.5760876606635</v>
      </c>
      <c r="C6" s="5" t="n">
        <v>52.0836876606635</v>
      </c>
      <c r="D6" s="3" t="n">
        <f aca="false">$B$31*A6+$B$32</f>
        <v>56.464147</v>
      </c>
      <c r="E6" s="3" t="n">
        <f aca="false">$C$26*A6^6+$C$27*A6^5+$C$28*A6^4+$C$29*A6^3+$C$30*A6^2+$C$31*A6^1+$C$32*A6^0</f>
        <v>54.171932</v>
      </c>
      <c r="F6" s="3" t="n">
        <f aca="false">(C6-D6)^2</f>
        <v>19.1884240235803</v>
      </c>
      <c r="G6" s="3" t="n">
        <f aca="false">(C6-E6)^2</f>
        <v>4.36076442077093</v>
      </c>
    </row>
    <row r="7" customFormat="false" ht="15" hidden="false" customHeight="true" outlineLevel="0" collapsed="false">
      <c r="A7" s="3" t="n">
        <v>5</v>
      </c>
      <c r="B7" s="3" t="n">
        <f aca="false">50+30/(1+EXP(-0.5*(A7-8)))</f>
        <v>55.4727657141907</v>
      </c>
      <c r="C7" s="5" t="n">
        <v>56.5002657141907</v>
      </c>
      <c r="D7" s="3" t="n">
        <f aca="false">$B$31*A7+$B$32</f>
        <v>58.689479</v>
      </c>
      <c r="E7" s="3" t="n">
        <f aca="false">$C$26*A7^6+$C$27*A7^5+$C$28*A7^4+$C$29*A7^3+$C$30*A7^2+$C$31*A7^1+$C$32*A7^0</f>
        <v>56.373477</v>
      </c>
      <c r="F7" s="3" t="n">
        <f aca="false">(C7-D7)^2</f>
        <v>4.79265481076396</v>
      </c>
      <c r="G7" s="3" t="n">
        <f aca="false">(C7-E7)^2</f>
        <v>0.0160753780461298</v>
      </c>
    </row>
    <row r="8" customFormat="false" ht="15" hidden="false" customHeight="true" outlineLevel="0" collapsed="false">
      <c r="A8" s="3" t="n">
        <v>6</v>
      </c>
      <c r="B8" s="3" t="n">
        <f aca="false">50+30/(1+EXP(-0.5*(A8-8)))</f>
        <v>58.0682426410999</v>
      </c>
      <c r="C8" s="5" t="n">
        <v>61.0947426410999</v>
      </c>
      <c r="D8" s="3" t="n">
        <f aca="false">$B$31*A8+$B$32</f>
        <v>60.914811</v>
      </c>
      <c r="E8" s="3" t="n">
        <f aca="false">$C$26*A8^6+$C$27*A8^5+$C$28*A8^4+$C$29*A8^3+$C$30*A8^2+$C$31*A8^1+$C$32*A8^0</f>
        <v>59.049684</v>
      </c>
      <c r="F8" s="3" t="n">
        <f aca="false">(C8-D8)^2</f>
        <v>0.0323753954689026</v>
      </c>
      <c r="G8" s="3" t="n">
        <f aca="false">(C8-E8)^2</f>
        <v>4.18226484553737</v>
      </c>
    </row>
    <row r="9" customFormat="false" ht="15" hidden="false" customHeight="true" outlineLevel="0" collapsed="false">
      <c r="A9" s="3" t="n">
        <v>7</v>
      </c>
      <c r="B9" s="3" t="n">
        <f aca="false">50+30/(1+EXP(-0.5*(A9-8)))</f>
        <v>61.3262200639444</v>
      </c>
      <c r="C9" s="5" t="n">
        <v>61.9332200639444</v>
      </c>
      <c r="D9" s="3" t="n">
        <f aca="false">$B$31*A9+$B$32</f>
        <v>63.140143</v>
      </c>
      <c r="E9" s="3" t="n">
        <f aca="false">$C$26*A9^6+$C$27*A9^5+$C$28*A9^4+$C$29*A9^3+$C$30*A9^2+$C$31*A9^1+$C$32*A9^0</f>
        <v>62.021507</v>
      </c>
      <c r="F9" s="3" t="n">
        <f aca="false">(C9-D9)^2</f>
        <v>1.45666297357707</v>
      </c>
      <c r="G9" s="3" t="n">
        <f aca="false">(C9-E9)^2</f>
        <v>0.00779458307808611</v>
      </c>
    </row>
    <row r="10" customFormat="false" ht="15" hidden="false" customHeight="true" outlineLevel="0" collapsed="false">
      <c r="A10" s="3" t="n">
        <v>8</v>
      </c>
      <c r="B10" s="3" t="n">
        <f aca="false">50+30/(1+EXP(-0.5*(A10-8)))</f>
        <v>65</v>
      </c>
      <c r="C10" s="5" t="n">
        <v>63.4019</v>
      </c>
      <c r="D10" s="3" t="n">
        <f aca="false">$B$31*A10+$B$32</f>
        <v>65.365475</v>
      </c>
      <c r="E10" s="3" t="n">
        <f aca="false">$C$26*A10^6+$C$27*A10^5+$C$28*A10^4+$C$29*A10^3+$C$30*A10^2+$C$31*A10^1+$C$32*A10^0</f>
        <v>65.036484</v>
      </c>
      <c r="F10" s="3" t="n">
        <f aca="false">(C10-D10)^2</f>
        <v>3.85562678062502</v>
      </c>
      <c r="G10" s="3" t="n">
        <f aca="false">(C10-E10)^2</f>
        <v>2.67186485305601</v>
      </c>
    </row>
    <row r="11" customFormat="false" ht="15" hidden="false" customHeight="true" outlineLevel="0" collapsed="false">
      <c r="A11" s="3" t="n">
        <v>9</v>
      </c>
      <c r="B11" s="3" t="n">
        <f aca="false">50+30/(1+EXP(-0.5*(A11-8)))</f>
        <v>68.6737799360556</v>
      </c>
      <c r="C11" s="5" t="n">
        <v>68.0108799360556</v>
      </c>
      <c r="D11" s="3" t="n">
        <f aca="false">$B$31*A11+$B$32</f>
        <v>67.590807</v>
      </c>
      <c r="E11" s="3" t="n">
        <f aca="false">$C$26*A11^6+$C$27*A11^5+$C$28*A11^4+$C$29*A11^3+$C$30*A11^2+$C$31*A11^1+$C$32*A11^0</f>
        <v>67.834257</v>
      </c>
      <c r="F11" s="3" t="n">
        <f aca="false">(C11-D11)^2</f>
        <v>0.176461271606376</v>
      </c>
      <c r="G11" s="3" t="n">
        <f aca="false">(C11-E11)^2</f>
        <v>0.0311956615409035</v>
      </c>
    </row>
    <row r="12" customFormat="false" ht="15" hidden="false" customHeight="true" outlineLevel="0" collapsed="false">
      <c r="A12" s="3" t="n">
        <v>10</v>
      </c>
      <c r="B12" s="3" t="n">
        <f aca="false">50+30/(1+EXP(-0.5*(A12-8)))</f>
        <v>71.9317573589001</v>
      </c>
      <c r="C12" s="5" t="n">
        <v>72.3654573589001</v>
      </c>
      <c r="D12" s="3" t="n">
        <f aca="false">$B$31*A12+$B$32</f>
        <v>69.816139</v>
      </c>
      <c r="E12" s="3" t="n">
        <f aca="false">$C$26*A12^6+$C$27*A12^5+$C$28*A12^4+$C$29*A12^3+$C$30*A12^2+$C$31*A12^1+$C$32*A12^0</f>
        <v>70.265372</v>
      </c>
      <c r="F12" s="3" t="n">
        <f aca="false">(C12-D12)^2</f>
        <v>6.49902409502515</v>
      </c>
      <c r="G12" s="3" t="n">
        <f aca="false">(C12-E12)^2</f>
        <v>4.41035851466645</v>
      </c>
    </row>
    <row r="13" customFormat="false" ht="15" hidden="false" customHeight="true" outlineLevel="0" collapsed="false">
      <c r="A13" s="3" t="n">
        <v>11</v>
      </c>
      <c r="B13" s="3" t="n">
        <f aca="false">50+30/(1+EXP(-0.5*(A13-8)))</f>
        <v>74.5272342858093</v>
      </c>
      <c r="C13" s="5" t="n">
        <v>71.9090342858093</v>
      </c>
      <c r="D13" s="3" t="n">
        <f aca="false">$B$31*A13+$B$32</f>
        <v>72.041471</v>
      </c>
      <c r="E13" s="3" t="n">
        <f aca="false">$C$26*A13^6+$C$27*A13^5+$C$28*A13^4+$C$29*A13^3+$C$30*A13^2+$C$31*A13^1+$C$32*A13^0</f>
        <v>72.4633589999999</v>
      </c>
      <c r="F13" s="3" t="n">
        <f aca="false">(C13-D13)^2</f>
        <v>0.01753948326563</v>
      </c>
      <c r="G13" s="3" t="n">
        <f aca="false">(C13-E13)^2</f>
        <v>0.307275888762537</v>
      </c>
    </row>
    <row r="14" customFormat="false" ht="15" hidden="false" customHeight="true" outlineLevel="0" collapsed="false">
      <c r="A14" s="3" t="n">
        <v>12</v>
      </c>
      <c r="B14" s="3" t="n">
        <f aca="false">50+30/(1+EXP(-0.5*(A14-8)))</f>
        <v>76.4239123393365</v>
      </c>
      <c r="C14" s="5" t="n">
        <v>76.3772123393365</v>
      </c>
      <c r="D14" s="3" t="n">
        <f aca="false">$B$31*A14+$B$32</f>
        <v>74.266803</v>
      </c>
      <c r="E14" s="3" t="n">
        <f aca="false">$C$26*A14^6+$C$27*A14^5+$C$28*A14^4+$C$29*A14^3+$C$30*A14^2+$C$31*A14^1+$C$32*A14^0</f>
        <v>75.070092</v>
      </c>
      <c r="F14" s="3" t="n">
        <f aca="false">(C14-D14)^2</f>
        <v>4.45382757955872</v>
      </c>
      <c r="G14" s="3" t="n">
        <f aca="false">(C14-E14)^2</f>
        <v>1.70856358150718</v>
      </c>
    </row>
    <row r="15" customFormat="false" ht="15" hidden="false" customHeight="true" outlineLevel="0" collapsed="false">
      <c r="A15" s="3" t="n">
        <v>13</v>
      </c>
      <c r="B15" s="3" t="n">
        <f aca="false">50+30/(1+EXP(-0.5*(A15-8)))</f>
        <v>77.7242545993627</v>
      </c>
      <c r="C15" s="5" t="n">
        <v>77.7800545993627</v>
      </c>
      <c r="D15" s="3" t="n">
        <f aca="false">$B$31*A15+$B$32</f>
        <v>76.492135</v>
      </c>
      <c r="E15" s="3" t="n">
        <f aca="false">$C$26*A15^6+$C$27*A15^5+$C$28*A15^4+$C$29*A15^3+$C$30*A15^2+$C$31*A15^1+$C$32*A15^0</f>
        <v>79.514429</v>
      </c>
      <c r="F15" s="3" t="n">
        <f aca="false">(C15-D15)^2</f>
        <v>1.6587368944226</v>
      </c>
      <c r="G15" s="3" t="n">
        <f aca="false">(C15-E15)^2</f>
        <v>3.00805456158597</v>
      </c>
    </row>
    <row r="16" customFormat="false" ht="15" hidden="false" customHeight="true" outlineLevel="0" collapsed="false">
      <c r="A16" s="3" t="n">
        <v>14</v>
      </c>
      <c r="B16" s="3" t="n">
        <f aca="false">50+30/(1+EXP(-0.5*(A16-8)))</f>
        <v>78.577223804673</v>
      </c>
      <c r="C16" s="5" t="n">
        <v>80.071123804673</v>
      </c>
      <c r="D16" s="3" t="n">
        <f aca="false">$B$31*A16+$B$32</f>
        <v>78.717467</v>
      </c>
      <c r="E16" s="3" t="n">
        <f aca="false">$C$26*A16^6+$C$27*A16^5+$C$28*A16^4+$C$29*A16^3+$C$30*A16^2+$C$31*A16^1+$C$32*A16^0</f>
        <v>88.3441319999999</v>
      </c>
      <c r="F16" s="3" t="n">
        <f aca="false">(C16-D16)^2</f>
        <v>1.8323867448375</v>
      </c>
      <c r="G16" s="3" t="n">
        <f aca="false">(C16-E16)^2</f>
        <v>68.4426645999455</v>
      </c>
    </row>
    <row r="17" customFormat="false" ht="15" hidden="false" customHeight="true" outlineLevel="0" collapsed="false">
      <c r="A17" s="3" t="n">
        <v>15</v>
      </c>
      <c r="B17" s="3" t="n">
        <f aca="false">50+30/(1+EXP(-0.5*(A17-8)))</f>
        <v>79.1206330774593</v>
      </c>
      <c r="C17" s="5" t="n">
        <v>78.2458330774593</v>
      </c>
      <c r="D17" s="3" t="n">
        <f aca="false">$B$31*A17+$B$32</f>
        <v>80.942799</v>
      </c>
      <c r="E17" s="3" t="n">
        <f aca="false">$C$26*A17^6+$C$27*A17^5+$C$28*A17^4+$C$29*A17^3+$C$30*A17^2+$C$31*A17^1+$C$32*A17^0</f>
        <v>105.611067</v>
      </c>
      <c r="F17" s="3" t="n">
        <f aca="false">(C17-D17)^2</f>
        <v>7.2736251873458</v>
      </c>
      <c r="G17" s="3" t="n">
        <f aca="false">(C17-E17)^2</f>
        <v>748.856027635374</v>
      </c>
    </row>
    <row r="18" customFormat="false" ht="15" hidden="false" customHeight="true" outlineLevel="0" collapsed="false">
      <c r="A18" s="3" t="n">
        <v>16</v>
      </c>
      <c r="B18" s="3" t="n">
        <f aca="false">50+30/(1+EXP(-0.5*(A18-8)))</f>
        <v>79.4604137011373</v>
      </c>
      <c r="C18" s="5" t="n">
        <v>80.3340137011373</v>
      </c>
      <c r="D18" s="3" t="n">
        <f aca="false">$B$31*A18+$B$32</f>
        <v>83.168131</v>
      </c>
      <c r="E18" s="3" t="n">
        <f aca="false">$C$26*A18^6+$C$27*A18^5+$C$28*A18^4+$C$29*A18^3+$C$30*A18^2+$C$31*A18^1+$C$32*A18^0</f>
        <v>137.309684</v>
      </c>
      <c r="F18" s="3" t="n">
        <f aca="false">(C18-D18)^2</f>
        <v>8.03222086371277</v>
      </c>
      <c r="G18" s="3" t="n">
        <f aca="false">(C18-E18)^2</f>
        <v>3246.22700600471</v>
      </c>
    </row>
    <row r="19" customFormat="false" ht="15" hidden="false" customHeight="true" outlineLevel="0" collapsed="false">
      <c r="A19" s="3" t="n">
        <v>17</v>
      </c>
      <c r="B19" s="3" t="n">
        <f aca="false">50+30/(1+EXP(-0.5*(A19-8)))</f>
        <v>79.6703917210822</v>
      </c>
      <c r="C19" s="5" t="n">
        <v>79.4966917210822</v>
      </c>
      <c r="D19" s="3" t="n">
        <f aca="false">$B$31*A19+$B$32</f>
        <v>85.393463</v>
      </c>
      <c r="E19" s="3" t="n">
        <f aca="false">$C$26*A19^6+$C$27*A19^5+$C$28*A19^4+$C$29*A19^3+$C$30*A19^2+$C$31*A19^1+$C$32*A19^0</f>
        <v>191.868777</v>
      </c>
      <c r="F19" s="3" t="n">
        <f aca="false">(C19-D19)^2</f>
        <v>34.7719115158698</v>
      </c>
      <c r="G19" s="3" t="n">
        <f aca="false">(C19-E19)^2</f>
        <v>12627.4855499323</v>
      </c>
    </row>
    <row r="20" customFormat="false" ht="15" hidden="false" customHeight="true" outlineLevel="0" collapsed="false">
      <c r="A20" s="3" t="n">
        <v>18</v>
      </c>
      <c r="B20" s="3" t="n">
        <f aca="false">50+30/(1+EXP(-0.5*(A20-8)))</f>
        <v>79.7992144722715</v>
      </c>
      <c r="C20" s="5" t="n">
        <v>80.8782144722715</v>
      </c>
      <c r="D20" s="3" t="n">
        <f aca="false">$B$31*A20+$B$32</f>
        <v>87.618795</v>
      </c>
      <c r="E20" s="3" t="n">
        <f aca="false">$C$26*A20^6+$C$27*A20^5+$C$28*A20^4+$C$29*A20^3+$C$30*A20^2+$C$31*A20^1+$C$32*A20^0</f>
        <v>280.696523999999</v>
      </c>
      <c r="F20" s="3" t="n">
        <f aca="false">(C20-D20)^2</f>
        <v>45.4354258507928</v>
      </c>
      <c r="G20" s="3" t="n">
        <f aca="false">(C20-E20)^2</f>
        <v>39927.3568225189</v>
      </c>
    </row>
    <row r="21" customFormat="false" ht="15" hidden="false" customHeight="true" outlineLevel="0" collapsed="false">
      <c r="A21" s="3" t="n">
        <v>19</v>
      </c>
      <c r="B21" s="3" t="n">
        <f aca="false">50+30/(1+EXP(-0.5*(A21-8)))</f>
        <v>79.8778958685231</v>
      </c>
      <c r="C21" s="5" t="n">
        <v>79.6169958685231</v>
      </c>
      <c r="D21" s="3" t="n">
        <f aca="false">$B$31*A21+$B$32</f>
        <v>89.844127</v>
      </c>
      <c r="E21" s="3" t="n">
        <f aca="false">$C$26*A21^6+$C$27*A21^5+$C$28*A21^4+$C$29*A21^3+$C$30*A21^2+$C$31*A21^1+$C$32*A21^0</f>
        <v>418.778806999999</v>
      </c>
      <c r="F21" s="3" t="n">
        <f aca="false">(C21-D21)^2</f>
        <v>104.594211180424</v>
      </c>
      <c r="G21" s="3" t="n">
        <f aca="false">(C21-E21)^2</f>
        <v>115030.734129983</v>
      </c>
    </row>
    <row r="22" customFormat="false" ht="15" hidden="false" customHeight="true" outlineLevel="0" collapsed="false">
      <c r="A22" s="3" t="n">
        <v>20</v>
      </c>
      <c r="B22" s="3" t="n">
        <f aca="false">50+30/(1+EXP(-0.5*(A22-8)))</f>
        <v>79.925821305301</v>
      </c>
      <c r="C22" s="5" t="n">
        <v>80.605521305301</v>
      </c>
      <c r="D22" s="3" t="n">
        <f aca="false">$B$31*A22+$B$32</f>
        <v>92.069459</v>
      </c>
      <c r="E22" s="3" t="n">
        <f aca="false">$C$26*A22^6+$C$27*A22^5+$C$28*A22^4+$C$29*A22^3+$C$30*A22^2+$C$31*A22^1+$C$32*A22^0</f>
        <v>625.330812</v>
      </c>
      <c r="F22" s="3" t="n">
        <f aca="false">(C22-D22)^2</f>
        <v>131.421867467941</v>
      </c>
      <c r="G22" s="3" t="n">
        <f aca="false">(C22-E22)^2</f>
        <v>296725.642322425</v>
      </c>
    </row>
    <row r="24" customFormat="false" ht="15" hidden="false" customHeight="true" outlineLevel="0" collapsed="false">
      <c r="A24" s="2" t="s">
        <v>13</v>
      </c>
    </row>
    <row r="25" customFormat="false" ht="15" hidden="false" customHeight="true" outlineLevel="0" collapsed="false">
      <c r="A25" s="4" t="s">
        <v>14</v>
      </c>
      <c r="B25" s="4" t="s">
        <v>15</v>
      </c>
      <c r="C25" s="4" t="s">
        <v>16</v>
      </c>
    </row>
    <row r="26" customFormat="false" ht="15" hidden="false" customHeight="true" outlineLevel="0" collapsed="false">
      <c r="A26" s="3" t="n">
        <v>6</v>
      </c>
      <c r="B26" s="5" t="n">
        <v>0</v>
      </c>
      <c r="C26" s="5" t="n">
        <v>7.4E-005</v>
      </c>
    </row>
    <row r="27" customFormat="false" ht="15" hidden="false" customHeight="true" outlineLevel="0" collapsed="false">
      <c r="A27" s="3" t="n">
        <v>5</v>
      </c>
      <c r="B27" s="5" t="n">
        <v>0</v>
      </c>
      <c r="C27" s="5" t="n">
        <v>-0.00234</v>
      </c>
    </row>
    <row r="28" customFormat="false" ht="15" hidden="false" customHeight="true" outlineLevel="0" collapsed="false">
      <c r="A28" s="3" t="n">
        <v>4</v>
      </c>
      <c r="B28" s="5" t="n">
        <v>0</v>
      </c>
      <c r="C28" s="5" t="n">
        <v>0.026811</v>
      </c>
    </row>
    <row r="29" customFormat="false" ht="15" hidden="false" customHeight="true" outlineLevel="0" collapsed="false">
      <c r="A29" s="3" t="n">
        <v>3</v>
      </c>
      <c r="B29" s="5" t="n">
        <v>0</v>
      </c>
      <c r="C29" s="5" t="n">
        <v>-0.158323</v>
      </c>
    </row>
    <row r="30" customFormat="false" ht="15" hidden="false" customHeight="true" outlineLevel="0" collapsed="false">
      <c r="A30" s="3" t="n">
        <v>2</v>
      </c>
      <c r="B30" s="5" t="n">
        <v>0</v>
      </c>
      <c r="C30" s="5" t="n">
        <v>0.825641</v>
      </c>
    </row>
    <row r="31" customFormat="false" ht="15" hidden="false" customHeight="true" outlineLevel="0" collapsed="false">
      <c r="A31" s="3" t="n">
        <v>1</v>
      </c>
      <c r="B31" s="5" t="n">
        <v>2.225332</v>
      </c>
      <c r="C31" s="5" t="n">
        <v>-1.401586</v>
      </c>
    </row>
    <row r="32" customFormat="false" ht="15" hidden="false" customHeight="true" outlineLevel="0" collapsed="false">
      <c r="A32" s="3" t="n">
        <v>0</v>
      </c>
      <c r="B32" s="5" t="n">
        <v>47.562819</v>
      </c>
      <c r="C32" s="5" t="n">
        <v>51.930132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4" min="2" style="1" width="12"/>
    <col collapsed="false" customWidth="true" hidden="false" outlineLevel="0" max="6" min="5" style="1" width="14"/>
    <col collapsed="false" customWidth="true" hidden="false" outlineLevel="0" max="7" min="7" style="1" width="12"/>
  </cols>
  <sheetData>
    <row r="1" customFormat="false" ht="15" hidden="false" customHeight="true" outlineLevel="0" collapsed="false">
      <c r="A1" s="4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I1" s="6" t="s">
        <v>18</v>
      </c>
      <c r="J1" s="6" t="s">
        <v>19</v>
      </c>
      <c r="K1" s="6" t="s">
        <v>20</v>
      </c>
      <c r="L1" s="6" t="s">
        <v>21</v>
      </c>
      <c r="M1" s="6" t="s">
        <v>22</v>
      </c>
      <c r="N1" s="6" t="s">
        <v>23</v>
      </c>
    </row>
    <row r="2" customFormat="false" ht="15" hidden="false" customHeight="true" outlineLevel="0" collapsed="false">
      <c r="A2" s="7" t="n">
        <v>0</v>
      </c>
      <c r="B2" s="7" t="n">
        <v>40</v>
      </c>
      <c r="C2" s="7" t="n">
        <v>35</v>
      </c>
      <c r="D2" s="7" t="n">
        <v>25</v>
      </c>
      <c r="E2" s="7" t="n">
        <f aca="false">B2+C2+D2</f>
        <v>100</v>
      </c>
      <c r="F2" s="7" t="n">
        <f aca="false">E2</f>
        <v>100</v>
      </c>
      <c r="G2" s="7" t="n">
        <f aca="false">ABS(E2-F2)</f>
        <v>0</v>
      </c>
      <c r="I2" s="8" t="n">
        <f aca="false">B2</f>
        <v>40</v>
      </c>
      <c r="J2" s="8" t="n">
        <f aca="false">C2</f>
        <v>35</v>
      </c>
      <c r="K2" s="8" t="n">
        <f aca="false">D2</f>
        <v>25</v>
      </c>
      <c r="L2" s="8" t="n">
        <f aca="false">I2+J2+K2</f>
        <v>100</v>
      </c>
      <c r="M2" s="8" t="n">
        <f aca="false">L2</f>
        <v>100</v>
      </c>
      <c r="N2" s="8" t="n">
        <f aca="false">ABS(L2-M2)</f>
        <v>0</v>
      </c>
    </row>
    <row r="3" customFormat="false" ht="15" hidden="false" customHeight="true" outlineLevel="0" collapsed="false">
      <c r="A3" s="7" t="n">
        <v>1</v>
      </c>
      <c r="B3" s="7" t="n">
        <f aca="false">B2+$D$26*$A$26*B2</f>
        <v>41.2</v>
      </c>
      <c r="C3" s="7" t="n">
        <f aca="false">C2+$D$26*$B$26*C2</f>
        <v>35.175</v>
      </c>
      <c r="D3" s="7" t="n">
        <f aca="false">D2+$D$26*$C$26*D2</f>
        <v>24.75</v>
      </c>
      <c r="E3" s="7" t="n">
        <f aca="false">B3+C3+D3</f>
        <v>101.125</v>
      </c>
      <c r="F3" s="7" t="n">
        <f aca="false">F2+$D$26*(($A$26*$B$2+$B$26*$C$2+$C$26*$D$2)/($B$2+$C$2+$D$2))*F2</f>
        <v>101.125</v>
      </c>
      <c r="G3" s="7" t="n">
        <f aca="false">ABS(E3-F3)</f>
        <v>0</v>
      </c>
      <c r="I3" s="8" t="n">
        <f aca="false">I2+$D$26*$J$26*I2</f>
        <v>40.6</v>
      </c>
      <c r="J3" s="8" t="n">
        <f aca="false">J2+$D$26*$J$26*J2</f>
        <v>35.525</v>
      </c>
      <c r="K3" s="8" t="n">
        <f aca="false">K2+$D$26*$J$26*K2</f>
        <v>25.375</v>
      </c>
      <c r="L3" s="8" t="n">
        <f aca="false">I3+J3+K3</f>
        <v>101.5</v>
      </c>
      <c r="M3" s="8" t="n">
        <f aca="false">M2+$D$26*$J$26*M2</f>
        <v>101.5</v>
      </c>
      <c r="N3" s="8" t="n">
        <f aca="false">ABS(L3-M3)</f>
        <v>0</v>
      </c>
    </row>
    <row r="4" customFormat="false" ht="15" hidden="false" customHeight="true" outlineLevel="0" collapsed="false">
      <c r="A4" s="7" t="n">
        <v>2</v>
      </c>
      <c r="B4" s="7" t="n">
        <f aca="false">B3+$D$26*$A$26*B3</f>
        <v>42.436</v>
      </c>
      <c r="C4" s="7" t="n">
        <f aca="false">C3+$D$26*$B$26*C3</f>
        <v>35.350875</v>
      </c>
      <c r="D4" s="7" t="n">
        <f aca="false">D3+$D$26*$C$26*D3</f>
        <v>24.5025</v>
      </c>
      <c r="E4" s="7" t="n">
        <f aca="false">B4+C4+D4</f>
        <v>102.289375</v>
      </c>
      <c r="F4" s="7" t="n">
        <f aca="false">F3+$D$26*(($A$26*$B$2+$B$26*$C$2+$C$26*$D$2)/($B$2+$C$2+$D$2))*F3</f>
        <v>102.26265625</v>
      </c>
      <c r="G4" s="7" t="n">
        <f aca="false">ABS(E4-F4)</f>
        <v>0.0267187499999864</v>
      </c>
      <c r="I4" s="8" t="n">
        <f aca="false">I3+$D$26*$J$26*I3</f>
        <v>41.209</v>
      </c>
      <c r="J4" s="8" t="n">
        <f aca="false">J3+$D$26*$J$26*J3</f>
        <v>36.057875</v>
      </c>
      <c r="K4" s="8" t="n">
        <f aca="false">K3+$D$26*$J$26*K3</f>
        <v>25.755625</v>
      </c>
      <c r="L4" s="8" t="n">
        <f aca="false">I4+J4+K4</f>
        <v>103.0225</v>
      </c>
      <c r="M4" s="8" t="n">
        <f aca="false">M3+$D$26*$J$26*M3</f>
        <v>103.0225</v>
      </c>
      <c r="N4" s="8" t="n">
        <f aca="false">ABS(L4-M4)</f>
        <v>0</v>
      </c>
    </row>
    <row r="5" customFormat="false" ht="15" hidden="false" customHeight="true" outlineLevel="0" collapsed="false">
      <c r="A5" s="7" t="n">
        <v>3</v>
      </c>
      <c r="B5" s="7" t="n">
        <f aca="false">B4+$D$26*$A$26*B4</f>
        <v>43.70908</v>
      </c>
      <c r="C5" s="7" t="n">
        <f aca="false">C4+$D$26*$B$26*C4</f>
        <v>35.527629375</v>
      </c>
      <c r="D5" s="7" t="n">
        <f aca="false">D4+$D$26*$C$26*D4</f>
        <v>24.257475</v>
      </c>
      <c r="E5" s="7" t="n">
        <f aca="false">B5+C5+D5</f>
        <v>103.494184375</v>
      </c>
      <c r="F5" s="7" t="n">
        <f aca="false">F4+$D$26*(($A$26*$B$2+$B$26*$C$2+$C$26*$D$2)/($B$2+$C$2+$D$2))*F4</f>
        <v>103.413111132813</v>
      </c>
      <c r="G5" s="7" t="n">
        <f aca="false">ABS(E5-F5)</f>
        <v>0.0810732421875002</v>
      </c>
      <c r="I5" s="8" t="n">
        <f aca="false">I4+$D$26*$J$26*I4</f>
        <v>41.827135</v>
      </c>
      <c r="J5" s="8" t="n">
        <f aca="false">J4+$D$26*$J$26*J4</f>
        <v>36.598743125</v>
      </c>
      <c r="K5" s="8" t="n">
        <f aca="false">K4+$D$26*$J$26*K4</f>
        <v>26.141959375</v>
      </c>
      <c r="L5" s="8" t="n">
        <f aca="false">I5+J5+K5</f>
        <v>104.5678375</v>
      </c>
      <c r="M5" s="8" t="n">
        <f aca="false">M4+$D$26*$J$26*M4</f>
        <v>104.5678375</v>
      </c>
      <c r="N5" s="8" t="n">
        <f aca="false">ABS(L5-M5)</f>
        <v>0</v>
      </c>
    </row>
    <row r="6" customFormat="false" ht="15" hidden="false" customHeight="true" outlineLevel="0" collapsed="false">
      <c r="A6" s="7" t="n">
        <v>4</v>
      </c>
      <c r="B6" s="7" t="n">
        <f aca="false">B5+$D$26*$A$26*B5</f>
        <v>45.0203524</v>
      </c>
      <c r="C6" s="7" t="n">
        <f aca="false">C5+$D$26*$B$26*C5</f>
        <v>35.705267521875</v>
      </c>
      <c r="D6" s="7" t="n">
        <f aca="false">D5+$D$26*$C$26*D5</f>
        <v>24.01490025</v>
      </c>
      <c r="E6" s="7" t="n">
        <f aca="false">B6+C6+D6</f>
        <v>104.740520171875</v>
      </c>
      <c r="F6" s="7" t="n">
        <f aca="false">F5+$D$26*(($A$26*$B$2+$B$26*$C$2+$C$26*$D$2)/($B$2+$C$2+$D$2))*F5</f>
        <v>104.576508633057</v>
      </c>
      <c r="G6" s="7" t="n">
        <f aca="false">ABS(E6-F6)</f>
        <v>0.164011538818357</v>
      </c>
      <c r="I6" s="8" t="n">
        <f aca="false">I5+$D$26*$J$26*I5</f>
        <v>42.454542025</v>
      </c>
      <c r="J6" s="8" t="n">
        <f aca="false">J5+$D$26*$J$26*J5</f>
        <v>37.147724271875</v>
      </c>
      <c r="K6" s="8" t="n">
        <f aca="false">K5+$D$26*$J$26*K5</f>
        <v>26.534088765625</v>
      </c>
      <c r="L6" s="8" t="n">
        <f aca="false">I6+J6+K6</f>
        <v>106.1363550625</v>
      </c>
      <c r="M6" s="8" t="n">
        <f aca="false">M5+$D$26*$J$26*M5</f>
        <v>106.1363550625</v>
      </c>
      <c r="N6" s="8" t="n">
        <f aca="false">ABS(L6-M6)</f>
        <v>0</v>
      </c>
    </row>
    <row r="7" customFormat="false" ht="15" hidden="false" customHeight="true" outlineLevel="0" collapsed="false">
      <c r="A7" s="7" t="n">
        <v>5</v>
      </c>
      <c r="B7" s="7" t="n">
        <f aca="false">B6+$D$26*$A$26*B6</f>
        <v>46.370962972</v>
      </c>
      <c r="C7" s="7" t="n">
        <f aca="false">C6+$D$26*$B$26*C6</f>
        <v>35.8837938594844</v>
      </c>
      <c r="D7" s="7" t="n">
        <f aca="false">D6+$D$26*$C$26*D6</f>
        <v>23.7747512475</v>
      </c>
      <c r="E7" s="7" t="n">
        <f aca="false">B7+C7+D7</f>
        <v>106.029508078984</v>
      </c>
      <c r="F7" s="7" t="n">
        <f aca="false">F6+$D$26*(($A$26*$B$2+$B$26*$C$2+$C$26*$D$2)/($B$2+$C$2+$D$2))*F6</f>
        <v>105.752994355179</v>
      </c>
      <c r="G7" s="7" t="n">
        <f aca="false">ABS(E7-F7)</f>
        <v>0.276513723805849</v>
      </c>
      <c r="I7" s="8" t="n">
        <f aca="false">I6+$D$26*$J$26*I6</f>
        <v>43.091360155375</v>
      </c>
      <c r="J7" s="8" t="n">
        <f aca="false">J6+$D$26*$J$26*J6</f>
        <v>37.7049401359531</v>
      </c>
      <c r="K7" s="8" t="n">
        <f aca="false">K6+$D$26*$J$26*K6</f>
        <v>26.9321000971094</v>
      </c>
      <c r="L7" s="8" t="n">
        <f aca="false">I7+J7+K7</f>
        <v>107.728400388438</v>
      </c>
      <c r="M7" s="8" t="n">
        <f aca="false">M6+$D$26*$J$26*M6</f>
        <v>107.728400388438</v>
      </c>
      <c r="N7" s="8" t="n">
        <f aca="false">ABS(L7-M7)</f>
        <v>0</v>
      </c>
    </row>
    <row r="8" customFormat="false" ht="15" hidden="false" customHeight="true" outlineLevel="0" collapsed="false">
      <c r="A8" s="7" t="n">
        <v>6</v>
      </c>
      <c r="B8" s="7" t="n">
        <f aca="false">B7+$D$26*$A$26*B7</f>
        <v>47.76209186116</v>
      </c>
      <c r="C8" s="7" t="n">
        <f aca="false">C7+$D$26*$B$26*C7</f>
        <v>36.0632128287818</v>
      </c>
      <c r="D8" s="7" t="n">
        <f aca="false">D7+$D$26*$C$26*D7</f>
        <v>23.537003735025</v>
      </c>
      <c r="E8" s="7" t="n">
        <f aca="false">B8+C8+D8</f>
        <v>107.362308424967</v>
      </c>
      <c r="F8" s="7" t="n">
        <f aca="false">F7+$D$26*(($A$26*$B$2+$B$26*$C$2+$C$26*$D$2)/($B$2+$C$2+$D$2))*F7</f>
        <v>106.942715541674</v>
      </c>
      <c r="G8" s="7" t="n">
        <f aca="false">ABS(E8-F8)</f>
        <v>0.419592883292495</v>
      </c>
      <c r="I8" s="8" t="n">
        <f aca="false">I7+$D$26*$J$26*I7</f>
        <v>43.7377305577056</v>
      </c>
      <c r="J8" s="8" t="n">
        <f aca="false">J7+$D$26*$J$26*J7</f>
        <v>38.2705142379924</v>
      </c>
      <c r="K8" s="8" t="n">
        <f aca="false">K7+$D$26*$J$26*K7</f>
        <v>27.336081598566</v>
      </c>
      <c r="L8" s="8" t="n">
        <f aca="false">I8+J8+K8</f>
        <v>109.344326394264</v>
      </c>
      <c r="M8" s="8" t="n">
        <f aca="false">M7+$D$26*$J$26*M7</f>
        <v>109.344326394264</v>
      </c>
      <c r="N8" s="8" t="n">
        <f aca="false">ABS(L8-M8)</f>
        <v>0</v>
      </c>
    </row>
    <row r="9" customFormat="false" ht="15" hidden="false" customHeight="true" outlineLevel="0" collapsed="false">
      <c r="A9" s="7" t="n">
        <v>7</v>
      </c>
      <c r="B9" s="7" t="n">
        <f aca="false">B8+$D$26*$A$26*B8</f>
        <v>49.1949546169948</v>
      </c>
      <c r="C9" s="7" t="n">
        <f aca="false">C8+$D$26*$B$26*C8</f>
        <v>36.2435288929257</v>
      </c>
      <c r="D9" s="7" t="n">
        <f aca="false">D8+$D$26*$C$26*D8</f>
        <v>23.3016336976748</v>
      </c>
      <c r="E9" s="7" t="n">
        <f aca="false">B9+C9+D9</f>
        <v>108.740117207595</v>
      </c>
      <c r="F9" s="7" t="n">
        <f aca="false">F8+$D$26*(($A$26*$B$2+$B$26*$C$2+$C$26*$D$2)/($B$2+$C$2+$D$2))*F8</f>
        <v>108.145821091518</v>
      </c>
      <c r="G9" s="7" t="n">
        <f aca="false">ABS(E9-F9)</f>
        <v>0.594296116077132</v>
      </c>
      <c r="I9" s="8" t="n">
        <f aca="false">I8+$D$26*$J$26*I8</f>
        <v>44.3937965160712</v>
      </c>
      <c r="J9" s="8" t="n">
        <f aca="false">J8+$D$26*$J$26*J8</f>
        <v>38.8445719515623</v>
      </c>
      <c r="K9" s="8" t="n">
        <f aca="false">K8+$D$26*$J$26*K8</f>
        <v>27.7461228225445</v>
      </c>
      <c r="L9" s="8" t="n">
        <f aca="false">I9+J9+K9</f>
        <v>110.984491290178</v>
      </c>
      <c r="M9" s="8" t="n">
        <f aca="false">M8+$D$26*$J$26*M8</f>
        <v>110.984491290178</v>
      </c>
      <c r="N9" s="8" t="n">
        <f aca="false">ABS(L9-M9)</f>
        <v>0</v>
      </c>
    </row>
    <row r="10" customFormat="false" ht="15" hidden="false" customHeight="true" outlineLevel="0" collapsed="false">
      <c r="A10" s="7" t="n">
        <v>8</v>
      </c>
      <c r="B10" s="7" t="n">
        <f aca="false">B9+$D$26*$A$26*B9</f>
        <v>50.6708032555046</v>
      </c>
      <c r="C10" s="7" t="n">
        <f aca="false">C9+$D$26*$B$26*C9</f>
        <v>36.4247465373903</v>
      </c>
      <c r="D10" s="7" t="n">
        <f aca="false">D9+$D$26*$C$26*D9</f>
        <v>23.068617360698</v>
      </c>
      <c r="E10" s="7" t="n">
        <f aca="false">B10+C10+D10</f>
        <v>110.164167153593</v>
      </c>
      <c r="F10" s="7" t="n">
        <f aca="false">F9+$D$26*(($A$26*$B$2+$B$26*$C$2+$C$26*$D$2)/($B$2+$C$2+$D$2))*F9</f>
        <v>109.362461578798</v>
      </c>
      <c r="G10" s="7" t="n">
        <f aca="false">ABS(E10-F10)</f>
        <v>0.801705574795278</v>
      </c>
      <c r="I10" s="8" t="n">
        <f aca="false">I9+$D$26*$J$26*I9</f>
        <v>45.0597034638123</v>
      </c>
      <c r="J10" s="8" t="n">
        <f aca="false">J9+$D$26*$J$26*J9</f>
        <v>39.4272405308357</v>
      </c>
      <c r="K10" s="8" t="n">
        <f aca="false">K9+$D$26*$J$26*K9</f>
        <v>28.1623146648827</v>
      </c>
      <c r="L10" s="8" t="n">
        <f aca="false">I10+J10+K10</f>
        <v>112.649258659531</v>
      </c>
      <c r="M10" s="8" t="n">
        <f aca="false">M9+$D$26*$J$26*M9</f>
        <v>112.649258659531</v>
      </c>
      <c r="N10" s="8" t="n">
        <f aca="false">ABS(L10-M10)</f>
        <v>0</v>
      </c>
    </row>
    <row r="11" customFormat="false" ht="15" hidden="false" customHeight="true" outlineLevel="0" collapsed="false">
      <c r="A11" s="7" t="n">
        <v>9</v>
      </c>
      <c r="B11" s="7" t="n">
        <f aca="false">B10+$D$26*$A$26*B10</f>
        <v>52.1909273531698</v>
      </c>
      <c r="C11" s="7" t="n">
        <f aca="false">C10+$D$26*$B$26*C10</f>
        <v>36.6068702700773</v>
      </c>
      <c r="D11" s="7" t="n">
        <f aca="false">D10+$D$26*$C$26*D10</f>
        <v>22.837931187091</v>
      </c>
      <c r="E11" s="7" t="n">
        <f aca="false">B11+C11+D11</f>
        <v>111.635728810338</v>
      </c>
      <c r="F11" s="7" t="n">
        <f aca="false">F10+$D$26*(($A$26*$B$2+$B$26*$C$2+$C$26*$D$2)/($B$2+$C$2+$D$2))*F10</f>
        <v>110.592789271559</v>
      </c>
      <c r="G11" s="7" t="n">
        <f aca="false">ABS(E11-F11)</f>
        <v>1.04293953877892</v>
      </c>
      <c r="I11" s="8" t="n">
        <f aca="false">I10+$D$26*$J$26*I10</f>
        <v>45.7355990157695</v>
      </c>
      <c r="J11" s="8" t="n">
        <f aca="false">J10+$D$26*$J$26*J10</f>
        <v>40.0186491387983</v>
      </c>
      <c r="K11" s="8" t="n">
        <f aca="false">K10+$D$26*$J$26*K10</f>
        <v>28.5847493848559</v>
      </c>
      <c r="L11" s="8" t="n">
        <f aca="false">I11+J11+K11</f>
        <v>114.338997539424</v>
      </c>
      <c r="M11" s="8" t="n">
        <f aca="false">M10+$D$26*$J$26*M10</f>
        <v>114.338997539424</v>
      </c>
      <c r="N11" s="8" t="n">
        <f aca="false">ABS(L11-M11)</f>
        <v>0</v>
      </c>
    </row>
    <row r="12" customFormat="false" ht="15" hidden="false" customHeight="true" outlineLevel="0" collapsed="false">
      <c r="A12" s="7" t="n">
        <v>10</v>
      </c>
      <c r="B12" s="7" t="n">
        <f aca="false">B11+$D$26*$A$26*B11</f>
        <v>53.7566551737649</v>
      </c>
      <c r="C12" s="7" t="n">
        <f aca="false">C11+$D$26*$B$26*C11</f>
        <v>36.7899046214277</v>
      </c>
      <c r="D12" s="7" t="n">
        <f aca="false">D11+$D$26*$C$26*D11</f>
        <v>22.6095518752201</v>
      </c>
      <c r="E12" s="7" t="n">
        <f aca="false">B12+C12+D12</f>
        <v>113.156111670413</v>
      </c>
      <c r="F12" s="7" t="n">
        <f aca="false">F11+$D$26*(($A$26*$B$2+$B$26*$C$2+$C$26*$D$2)/($B$2+$C$2+$D$2))*F11</f>
        <v>111.836958150864</v>
      </c>
      <c r="G12" s="7" t="n">
        <f aca="false">ABS(E12-F12)</f>
        <v>1.31915351954845</v>
      </c>
      <c r="I12" s="8" t="n">
        <f aca="false">I11+$D$26*$J$26*I11</f>
        <v>46.421633001006</v>
      </c>
      <c r="J12" s="8" t="n">
        <f aca="false">J11+$D$26*$J$26*J11</f>
        <v>40.6189288758803</v>
      </c>
      <c r="K12" s="8" t="n">
        <f aca="false">K11+$D$26*$J$26*K11</f>
        <v>29.0135206256288</v>
      </c>
      <c r="L12" s="8" t="n">
        <f aca="false">I12+J12+K12</f>
        <v>116.054082502515</v>
      </c>
      <c r="M12" s="8" t="n">
        <f aca="false">M11+$D$26*$J$26*M11</f>
        <v>116.054082502515</v>
      </c>
      <c r="N12" s="8" t="n">
        <f aca="false">ABS(L12-M12)</f>
        <v>0</v>
      </c>
    </row>
    <row r="13" customFormat="false" ht="15" hidden="false" customHeight="true" outlineLevel="0" collapsed="false">
      <c r="A13" s="7" t="n">
        <v>11</v>
      </c>
      <c r="B13" s="7" t="n">
        <f aca="false">B12+$D$26*$A$26*B12</f>
        <v>55.3693548289778</v>
      </c>
      <c r="C13" s="7" t="n">
        <f aca="false">C12+$D$26*$B$26*C12</f>
        <v>36.9738541445348</v>
      </c>
      <c r="D13" s="7" t="n">
        <f aca="false">D12+$D$26*$C$26*D12</f>
        <v>22.3834563564679</v>
      </c>
      <c r="E13" s="7" t="n">
        <f aca="false">B13+C13+D13</f>
        <v>114.726665329981</v>
      </c>
      <c r="F13" s="7" t="n">
        <f aca="false">F12+$D$26*(($A$26*$B$2+$B$26*$C$2+$C$26*$D$2)/($B$2+$C$2+$D$2))*F12</f>
        <v>113.095123930061</v>
      </c>
      <c r="G13" s="7" t="n">
        <f aca="false">ABS(E13-F13)</f>
        <v>1.6315413999191</v>
      </c>
      <c r="I13" s="8" t="n">
        <f aca="false">I12+$D$26*$J$26*I12</f>
        <v>47.1179574960211</v>
      </c>
      <c r="J13" s="8" t="n">
        <f aca="false">J12+$D$26*$J$26*J12</f>
        <v>41.2282128090185</v>
      </c>
      <c r="K13" s="8" t="n">
        <f aca="false">K12+$D$26*$J$26*K12</f>
        <v>29.4487234350132</v>
      </c>
      <c r="L13" s="8" t="n">
        <f aca="false">I13+J13+K13</f>
        <v>117.794893740053</v>
      </c>
      <c r="M13" s="8" t="n">
        <f aca="false">M12+$D$26*$J$26*M12</f>
        <v>117.794893740053</v>
      </c>
      <c r="N13" s="8" t="n">
        <f aca="false">ABS(L13-M13)</f>
        <v>0</v>
      </c>
    </row>
    <row r="14" customFormat="false" ht="15" hidden="false" customHeight="true" outlineLevel="0" collapsed="false">
      <c r="A14" s="7" t="n">
        <v>12</v>
      </c>
      <c r="B14" s="7" t="n">
        <f aca="false">B13+$D$26*$A$26*B13</f>
        <v>57.0304354738472</v>
      </c>
      <c r="C14" s="7" t="n">
        <f aca="false">C13+$D$26*$B$26*C13</f>
        <v>37.1587234152575</v>
      </c>
      <c r="D14" s="7" t="n">
        <f aca="false">D13+$D$26*$C$26*D13</f>
        <v>22.1596217929032</v>
      </c>
      <c r="E14" s="7" t="n">
        <f aca="false">B14+C14+D14</f>
        <v>116.348780682008</v>
      </c>
      <c r="F14" s="7" t="n">
        <f aca="false">F13+$D$26*(($A$26*$B$2+$B$26*$C$2+$C$26*$D$2)/($B$2+$C$2+$D$2))*F13</f>
        <v>114.367444074275</v>
      </c>
      <c r="G14" s="7" t="n">
        <f aca="false">ABS(E14-F14)</f>
        <v>1.98133660773324</v>
      </c>
      <c r="I14" s="8" t="n">
        <f aca="false">I13+$D$26*$J$26*I13</f>
        <v>47.8247268584614</v>
      </c>
      <c r="J14" s="8" t="n">
        <f aca="false">J13+$D$26*$J$26*J13</f>
        <v>41.8466360011537</v>
      </c>
      <c r="K14" s="8" t="n">
        <f aca="false">K13+$D$26*$J$26*K13</f>
        <v>29.8904542865384</v>
      </c>
      <c r="L14" s="8" t="n">
        <f aca="false">I14+J14+K14</f>
        <v>119.561817146154</v>
      </c>
      <c r="M14" s="8" t="n">
        <f aca="false">M13+$D$26*$J$26*M13</f>
        <v>119.561817146154</v>
      </c>
      <c r="N14" s="8" t="n">
        <f aca="false">ABS(L14-M14)</f>
        <v>0</v>
      </c>
    </row>
    <row r="15" customFormat="false" ht="15" hidden="false" customHeight="true" outlineLevel="0" collapsed="false">
      <c r="A15" s="7" t="n">
        <v>13</v>
      </c>
      <c r="B15" s="7" t="n">
        <f aca="false">B14+$D$26*$A$26*B14</f>
        <v>58.7413485380626</v>
      </c>
      <c r="C15" s="7" t="n">
        <f aca="false">C14+$D$26*$B$26*C14</f>
        <v>37.3445170323338</v>
      </c>
      <c r="D15" s="7" t="n">
        <f aca="false">D14+$D$26*$C$26*D14</f>
        <v>21.9380255749742</v>
      </c>
      <c r="E15" s="7" t="n">
        <f aca="false">B15+C15+D15</f>
        <v>118.023891145371</v>
      </c>
      <c r="F15" s="7" t="n">
        <f aca="false">F14+$D$26*(($A$26*$B$2+$B$26*$C$2+$C$26*$D$2)/($B$2+$C$2+$D$2))*F14</f>
        <v>115.65407782011</v>
      </c>
      <c r="G15" s="7" t="n">
        <f aca="false">ABS(E15-F15)</f>
        <v>2.36981332526031</v>
      </c>
      <c r="I15" s="8" t="n">
        <f aca="false">I14+$D$26*$J$26*I14</f>
        <v>48.5420977613383</v>
      </c>
      <c r="J15" s="8" t="n">
        <f aca="false">J14+$D$26*$J$26*J14</f>
        <v>42.474335541171</v>
      </c>
      <c r="K15" s="8" t="n">
        <f aca="false">K14+$D$26*$J$26*K14</f>
        <v>30.3388111008365</v>
      </c>
      <c r="L15" s="8" t="n">
        <f aca="false">I15+J15+K15</f>
        <v>121.355244403346</v>
      </c>
      <c r="M15" s="8" t="n">
        <f aca="false">M14+$D$26*$J$26*M14</f>
        <v>121.355244403346</v>
      </c>
      <c r="N15" s="8" t="n">
        <f aca="false">ABS(L15-M15)</f>
        <v>0</v>
      </c>
    </row>
    <row r="16" customFormat="false" ht="15" hidden="false" customHeight="true" outlineLevel="0" collapsed="false">
      <c r="A16" s="7" t="n">
        <v>14</v>
      </c>
      <c r="B16" s="7" t="n">
        <f aca="false">B15+$D$26*$A$26*B15</f>
        <v>60.5035889942044</v>
      </c>
      <c r="C16" s="7" t="n">
        <f aca="false">C15+$D$26*$B$26*C15</f>
        <v>37.5312396174954</v>
      </c>
      <c r="D16" s="7" t="n">
        <f aca="false">D15+$D$26*$C$26*D15</f>
        <v>21.7186453192245</v>
      </c>
      <c r="E16" s="7" t="n">
        <f aca="false">B16+C16+D16</f>
        <v>119.753473930924</v>
      </c>
      <c r="F16" s="7" t="n">
        <f aca="false">F15+$D$26*(($A$26*$B$2+$B$26*$C$2+$C$26*$D$2)/($B$2+$C$2+$D$2))*F15</f>
        <v>116.955186195586</v>
      </c>
      <c r="G16" s="7" t="n">
        <f aca="false">ABS(E16-F16)</f>
        <v>2.79828773533787</v>
      </c>
      <c r="I16" s="8" t="n">
        <f aca="false">I15+$D$26*$J$26*I15</f>
        <v>49.2702292277584</v>
      </c>
      <c r="J16" s="8" t="n">
        <f aca="false">J15+$D$26*$J$26*J15</f>
        <v>43.1114505742886</v>
      </c>
      <c r="K16" s="8" t="n">
        <f aca="false">K15+$D$26*$J$26*K15</f>
        <v>30.793893267349</v>
      </c>
      <c r="L16" s="8" t="n">
        <f aca="false">I16+J16+K16</f>
        <v>123.175573069396</v>
      </c>
      <c r="M16" s="8" t="n">
        <f aca="false">M15+$D$26*$J$26*M15</f>
        <v>123.175573069396</v>
      </c>
      <c r="N16" s="8" t="n">
        <f aca="false">ABS(L16-M16)</f>
        <v>0</v>
      </c>
    </row>
    <row r="17" customFormat="false" ht="15" hidden="false" customHeight="true" outlineLevel="0" collapsed="false">
      <c r="A17" s="7" t="n">
        <v>15</v>
      </c>
      <c r="B17" s="7" t="n">
        <f aca="false">B16+$D$26*$A$26*B16</f>
        <v>62.3186966640306</v>
      </c>
      <c r="C17" s="7" t="n">
        <f aca="false">C16+$D$26*$B$26*C16</f>
        <v>37.7188958155829</v>
      </c>
      <c r="D17" s="7" t="n">
        <f aca="false">D16+$D$26*$C$26*D16</f>
        <v>21.5014588660322</v>
      </c>
      <c r="E17" s="7" t="n">
        <f aca="false">B17+C17+D17</f>
        <v>121.539051345646</v>
      </c>
      <c r="F17" s="7" t="n">
        <f aca="false">F16+$D$26*(($A$26*$B$2+$B$26*$C$2+$C$26*$D$2)/($B$2+$C$2+$D$2))*F16</f>
        <v>118.270932040287</v>
      </c>
      <c r="G17" s="7" t="n">
        <f aca="false">ABS(E17-F17)</f>
        <v>3.26811930535888</v>
      </c>
      <c r="I17" s="8" t="n">
        <f aca="false">I16+$D$26*$J$26*I16</f>
        <v>50.0092826661748</v>
      </c>
      <c r="J17" s="8" t="n">
        <f aca="false">J16+$D$26*$J$26*J16</f>
        <v>43.7581223329029</v>
      </c>
      <c r="K17" s="8" t="n">
        <f aca="false">K16+$D$26*$J$26*K16</f>
        <v>31.2558016663592</v>
      </c>
      <c r="L17" s="8" t="n">
        <f aca="false">I17+J17+K17</f>
        <v>125.023206665437</v>
      </c>
      <c r="M17" s="8" t="n">
        <f aca="false">M16+$D$26*$J$26*M16</f>
        <v>125.023206665437</v>
      </c>
      <c r="N17" s="8" t="n">
        <f aca="false">ABS(L17-M17)</f>
        <v>0</v>
      </c>
    </row>
    <row r="18" customFormat="false" ht="15" hidden="false" customHeight="true" outlineLevel="0" collapsed="false">
      <c r="A18" s="7" t="n">
        <v>16</v>
      </c>
      <c r="B18" s="7" t="n">
        <f aca="false">B17+$D$26*$A$26*B17</f>
        <v>64.1882575639515</v>
      </c>
      <c r="C18" s="7" t="n">
        <f aca="false">C17+$D$26*$B$26*C17</f>
        <v>37.9074902946608</v>
      </c>
      <c r="D18" s="7" t="n">
        <f aca="false">D17+$D$26*$C$26*D17</f>
        <v>21.2864442773719</v>
      </c>
      <c r="E18" s="7" t="n">
        <f aca="false">B18+C18+D18</f>
        <v>123.382192135984</v>
      </c>
      <c r="F18" s="7" t="n">
        <f aca="false">F17+$D$26*(($A$26*$B$2+$B$26*$C$2+$C$26*$D$2)/($B$2+$C$2+$D$2))*F17</f>
        <v>119.60148002574</v>
      </c>
      <c r="G18" s="7" t="n">
        <f aca="false">ABS(E18-F18)</f>
        <v>3.78071211024418</v>
      </c>
      <c r="I18" s="8" t="n">
        <f aca="false">I17+$D$26*$J$26*I17</f>
        <v>50.7594219061674</v>
      </c>
      <c r="J18" s="8" t="n">
        <f aca="false">J17+$D$26*$J$26*J17</f>
        <v>44.4144941678965</v>
      </c>
      <c r="K18" s="8" t="n">
        <f aca="false">K17+$D$26*$J$26*K17</f>
        <v>31.7246386913546</v>
      </c>
      <c r="L18" s="8" t="n">
        <f aca="false">I18+J18+K18</f>
        <v>126.898554765419</v>
      </c>
      <c r="M18" s="8" t="n">
        <f aca="false">M17+$D$26*$J$26*M17</f>
        <v>126.898554765419</v>
      </c>
      <c r="N18" s="8" t="n">
        <f aca="false">ABS(L18-M18)</f>
        <v>0</v>
      </c>
    </row>
    <row r="19" customFormat="false" ht="15" hidden="false" customHeight="true" outlineLevel="0" collapsed="false">
      <c r="A19" s="7" t="n">
        <v>17</v>
      </c>
      <c r="B19" s="7" t="n">
        <f aca="false">B18+$D$26*$A$26*B18</f>
        <v>66.11390529087</v>
      </c>
      <c r="C19" s="7" t="n">
        <f aca="false">C18+$D$26*$B$26*C18</f>
        <v>38.0970277461341</v>
      </c>
      <c r="D19" s="7" t="n">
        <f aca="false">D18+$D$26*$C$26*D18</f>
        <v>21.0735798345982</v>
      </c>
      <c r="E19" s="7" t="n">
        <f aca="false">B19+C19+D19</f>
        <v>125.284512871602</v>
      </c>
      <c r="F19" s="7" t="n">
        <f aca="false">F18+$D$26*(($A$26*$B$2+$B$26*$C$2+$C$26*$D$2)/($B$2+$C$2+$D$2))*F18</f>
        <v>120.94699667603</v>
      </c>
      <c r="G19" s="7" t="n">
        <f aca="false">ABS(E19-F19)</f>
        <v>4.33751619557272</v>
      </c>
      <c r="I19" s="8" t="n">
        <f aca="false">I18+$D$26*$J$26*I18</f>
        <v>51.5208132347599</v>
      </c>
      <c r="J19" s="8" t="n">
        <f aca="false">J18+$D$26*$J$26*J18</f>
        <v>45.0807115804149</v>
      </c>
      <c r="K19" s="8" t="n">
        <f aca="false">K18+$D$26*$J$26*K18</f>
        <v>32.200508271725</v>
      </c>
      <c r="L19" s="8" t="n">
        <f aca="false">I19+J19+K19</f>
        <v>128.8020330869</v>
      </c>
      <c r="M19" s="8" t="n">
        <f aca="false">M18+$D$26*$J$26*M18</f>
        <v>128.8020330869</v>
      </c>
      <c r="N19" s="8" t="n">
        <f aca="false">ABS(L19-M19)</f>
        <v>0</v>
      </c>
    </row>
    <row r="20" customFormat="false" ht="15" hidden="false" customHeight="true" outlineLevel="0" collapsed="false">
      <c r="A20" s="7" t="n">
        <v>18</v>
      </c>
      <c r="B20" s="7" t="n">
        <f aca="false">B19+$D$26*$A$26*B19</f>
        <v>68.0973224495961</v>
      </c>
      <c r="C20" s="7" t="n">
        <f aca="false">C19+$D$26*$B$26*C19</f>
        <v>38.2875128848648</v>
      </c>
      <c r="D20" s="7" t="n">
        <f aca="false">D19+$D$26*$C$26*D19</f>
        <v>20.8628440362522</v>
      </c>
      <c r="E20" s="7" t="n">
        <f aca="false">B20+C20+D20</f>
        <v>127.247679370713</v>
      </c>
      <c r="F20" s="7" t="n">
        <f aca="false">F19+$D$26*(($A$26*$B$2+$B$26*$C$2+$C$26*$D$2)/($B$2+$C$2+$D$2))*F19</f>
        <v>122.307650388635</v>
      </c>
      <c r="G20" s="7" t="n">
        <f aca="false">ABS(E20-F20)</f>
        <v>4.94002898207819</v>
      </c>
      <c r="I20" s="8" t="n">
        <f aca="false">I19+$D$26*$J$26*I19</f>
        <v>52.2936254332813</v>
      </c>
      <c r="J20" s="8" t="n">
        <f aca="false">J19+$D$26*$J$26*J19</f>
        <v>45.7569222541212</v>
      </c>
      <c r="K20" s="8" t="n">
        <f aca="false">K19+$D$26*$J$26*K19</f>
        <v>32.6835158958008</v>
      </c>
      <c r="L20" s="8" t="n">
        <f aca="false">I20+J20+K20</f>
        <v>130.734063583203</v>
      </c>
      <c r="M20" s="8" t="n">
        <f aca="false">M19+$D$26*$J$26*M19</f>
        <v>130.734063583203</v>
      </c>
      <c r="N20" s="8" t="n">
        <f aca="false">ABS(L20-M20)</f>
        <v>0</v>
      </c>
    </row>
    <row r="21" customFormat="false" ht="15" hidden="false" customHeight="true" outlineLevel="0" collapsed="false">
      <c r="A21" s="7" t="n">
        <v>19</v>
      </c>
      <c r="B21" s="7" t="n">
        <f aca="false">B20+$D$26*$A$26*B20</f>
        <v>70.140242123084</v>
      </c>
      <c r="C21" s="7" t="n">
        <f aca="false">C20+$D$26*$B$26*C20</f>
        <v>38.4789504492891</v>
      </c>
      <c r="D21" s="7" t="n">
        <f aca="false">D20+$D$26*$C$26*D20</f>
        <v>20.6542155958897</v>
      </c>
      <c r="E21" s="7" t="n">
        <f aca="false">B21+C21+D21</f>
        <v>129.273408168263</v>
      </c>
      <c r="F21" s="7" t="n">
        <f aca="false">F20+$D$26*(($A$26*$B$2+$B$26*$C$2+$C$26*$D$2)/($B$2+$C$2+$D$2))*F20</f>
        <v>123.683611455507</v>
      </c>
      <c r="G21" s="7" t="n">
        <f aca="false">ABS(E21-F21)</f>
        <v>5.58979671275573</v>
      </c>
      <c r="I21" s="8" t="n">
        <f aca="false">I20+$D$26*$J$26*I20</f>
        <v>53.0780298147805</v>
      </c>
      <c r="J21" s="8" t="n">
        <f aca="false">J20+$D$26*$J$26*J20</f>
        <v>46.443276087933</v>
      </c>
      <c r="K21" s="8" t="n">
        <f aca="false">K20+$D$26*$J$26*K20</f>
        <v>33.1737686342378</v>
      </c>
      <c r="L21" s="8" t="n">
        <f aca="false">I21+J21+K21</f>
        <v>132.695074536951</v>
      </c>
      <c r="M21" s="8" t="n">
        <f aca="false">M20+$D$26*$J$26*M20</f>
        <v>132.695074536951</v>
      </c>
      <c r="N21" s="8" t="n">
        <f aca="false">ABS(L21-M21)</f>
        <v>0</v>
      </c>
    </row>
    <row r="22" customFormat="false" ht="15" hidden="false" customHeight="true" outlineLevel="0" collapsed="false">
      <c r="A22" s="7" t="n">
        <v>20</v>
      </c>
      <c r="B22" s="7" t="n">
        <f aca="false">B21+$D$26*$A$26*B21</f>
        <v>72.2444493867765</v>
      </c>
      <c r="C22" s="7" t="n">
        <f aca="false">C21+$D$26*$B$26*C21</f>
        <v>38.6713452015356</v>
      </c>
      <c r="D22" s="7" t="n">
        <f aca="false">D21+$D$26*$C$26*D21</f>
        <v>20.4476734399308</v>
      </c>
      <c r="E22" s="7" t="n">
        <f aca="false">B22+C22+D22</f>
        <v>131.363468028243</v>
      </c>
      <c r="F22" s="7" t="n">
        <f aca="false">F21+$D$26*(($A$26*$B$2+$B$26*$C$2+$C$26*$D$2)/($B$2+$C$2+$D$2))*F21</f>
        <v>125.075052084382</v>
      </c>
      <c r="G22" s="7" t="n">
        <f aca="false">ABS(E22-F22)</f>
        <v>6.28841594386135</v>
      </c>
      <c r="I22" s="8" t="n">
        <f aca="false">I21+$D$26*$J$26*I21</f>
        <v>53.8742002620023</v>
      </c>
      <c r="J22" s="8" t="n">
        <f aca="false">J21+$D$26*$J$26*J21</f>
        <v>47.139925229252</v>
      </c>
      <c r="K22" s="8" t="n">
        <f aca="false">K21+$D$26*$J$26*K21</f>
        <v>33.6713751637514</v>
      </c>
      <c r="L22" s="8" t="n">
        <f aca="false">I22+J22+K22</f>
        <v>134.685500655006</v>
      </c>
      <c r="M22" s="8" t="n">
        <f aca="false">M21+$D$26*$J$26*M21</f>
        <v>134.685500655006</v>
      </c>
      <c r="N22" s="8" t="n">
        <f aca="false">ABS(L22-M22)</f>
        <v>0</v>
      </c>
    </row>
    <row r="24" customFormat="false" ht="15" hidden="false" customHeight="true" outlineLevel="0" collapsed="false">
      <c r="A24" s="2" t="s">
        <v>24</v>
      </c>
    </row>
    <row r="25" customFormat="false" ht="15" hidden="false" customHeight="true" outlineLevel="0" collapsed="false">
      <c r="A25" s="4" t="s">
        <v>25</v>
      </c>
      <c r="B25" s="4" t="s">
        <v>26</v>
      </c>
      <c r="C25" s="4" t="s">
        <v>27</v>
      </c>
      <c r="D25" s="4" t="s">
        <v>28</v>
      </c>
      <c r="I25" s="9" t="s">
        <v>29</v>
      </c>
    </row>
    <row r="26" customFormat="false" ht="15" hidden="false" customHeight="true" outlineLevel="0" collapsed="false">
      <c r="A26" s="5" t="n">
        <v>0.12</v>
      </c>
      <c r="B26" s="5" t="n">
        <v>0.02</v>
      </c>
      <c r="C26" s="5" t="n">
        <v>-0.04</v>
      </c>
      <c r="D26" s="5" t="n">
        <v>0.25</v>
      </c>
      <c r="I26" s="10" t="s">
        <v>30</v>
      </c>
      <c r="J26" s="11" t="n">
        <v>0.06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6"/>
    <col collapsed="false" customWidth="true" hidden="false" outlineLevel="0" max="3" min="3" style="1" width="64"/>
  </cols>
  <sheetData>
    <row r="1" customFormat="false" ht="15" hidden="false" customHeight="true" outlineLevel="0" collapsed="false">
      <c r="A1" s="4" t="s">
        <v>31</v>
      </c>
      <c r="B1" s="4" t="s">
        <v>32</v>
      </c>
      <c r="C1" s="4" t="s">
        <v>33</v>
      </c>
    </row>
    <row r="2" customFormat="false" ht="15" hidden="false" customHeight="true" outlineLevel="0" collapsed="false">
      <c r="A2" s="3" t="s">
        <v>34</v>
      </c>
      <c r="B2" s="12" t="n">
        <v>2.2016</v>
      </c>
      <c r="C2" s="3" t="s">
        <v>35</v>
      </c>
    </row>
    <row r="3" customFormat="false" ht="15" hidden="false" customHeight="true" outlineLevel="0" collapsed="false">
      <c r="A3" s="3" t="s">
        <v>36</v>
      </c>
      <c r="B3" s="12" t="n">
        <v>1.2348</v>
      </c>
      <c r="C3" s="3" t="s">
        <v>37</v>
      </c>
    </row>
    <row r="4" customFormat="false" ht="15" hidden="false" customHeight="true" outlineLevel="0" collapsed="false">
      <c r="A4" s="3" t="s">
        <v>38</v>
      </c>
      <c r="B4" s="12" t="n">
        <v>6.4713</v>
      </c>
      <c r="C4" s="3" t="s">
        <v>39</v>
      </c>
    </row>
    <row r="5" customFormat="false" ht="15" hidden="false" customHeight="true" outlineLevel="0" collapsed="false">
      <c r="A5" s="3" t="s">
        <v>40</v>
      </c>
      <c r="B5" s="12" t="n">
        <v>241.9653</v>
      </c>
      <c r="C5" s="3" t="s">
        <v>41</v>
      </c>
    </row>
    <row r="6" customFormat="false" ht="15" hidden="false" customHeight="true" outlineLevel="0" collapsed="false">
      <c r="A6" s="3" t="s">
        <v>42</v>
      </c>
      <c r="B6" s="12" t="n">
        <v>0</v>
      </c>
      <c r="C6" s="3" t="s">
        <v>43</v>
      </c>
    </row>
    <row r="7" customFormat="false" ht="15" hidden="false" customHeight="true" outlineLevel="0" collapsed="false">
      <c r="A7" s="3" t="s">
        <v>44</v>
      </c>
      <c r="B7" s="12" t="n">
        <v>6.2884</v>
      </c>
      <c r="C7" s="3" t="s">
        <v>45</v>
      </c>
    </row>
    <row r="8" customFormat="false" ht="15" hidden="false" customHeight="true" outlineLevel="0" collapsed="false">
      <c r="A8" s="3" t="s">
        <v>46</v>
      </c>
      <c r="B8" s="12" t="n">
        <v>60.9148</v>
      </c>
      <c r="C8" s="3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3" min="2" style="1" width="18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5" hidden="false" customHeight="true" outlineLevel="0" collapsed="false">
      <c r="A1" s="4" t="s">
        <v>31</v>
      </c>
      <c r="B1" s="4" t="s">
        <v>48</v>
      </c>
      <c r="C1" s="4" t="s">
        <v>32</v>
      </c>
      <c r="D1" s="4" t="s">
        <v>49</v>
      </c>
      <c r="E1" s="4" t="s">
        <v>50</v>
      </c>
    </row>
    <row r="2" customFormat="false" ht="15" hidden="false" customHeight="true" outlineLevel="0" collapsed="false">
      <c r="A2" s="3" t="s">
        <v>34</v>
      </c>
      <c r="B2" s="7" t="n">
        <f aca="false">SQRT(AVERAGE(Data_Models!F2:F14))</f>
        <v>2.20156085483185</v>
      </c>
      <c r="C2" s="7" t="n">
        <f aca="false">Reference_Values!B2</f>
        <v>2.2016</v>
      </c>
      <c r="D2" s="3" t="n">
        <f aca="false">ABS(B2-C2)</f>
        <v>3.91451681549526E-005</v>
      </c>
      <c r="E2" s="2" t="str">
        <f aca="false">IF(D2&lt;0.0005,"PASS","FAIL")</f>
        <v>PASS</v>
      </c>
    </row>
    <row r="3" customFormat="false" ht="15" hidden="false" customHeight="true" outlineLevel="0" collapsed="false">
      <c r="A3" s="3" t="s">
        <v>36</v>
      </c>
      <c r="B3" s="7" t="n">
        <f aca="false">SQRT(AVERAGE(Data_Models!G2:G14))</f>
        <v>1.23477097490188</v>
      </c>
      <c r="C3" s="7" t="n">
        <f aca="false">Reference_Values!B3</f>
        <v>1.2348</v>
      </c>
      <c r="D3" s="3" t="n">
        <f aca="false">ABS(B3-C3)</f>
        <v>2.90250981165308E-005</v>
      </c>
      <c r="E3" s="2" t="str">
        <f aca="false">IF(D3&lt;0.0005,"PASS","FAIL")</f>
        <v>PASS</v>
      </c>
    </row>
    <row r="4" customFormat="false" ht="15" hidden="false" customHeight="true" outlineLevel="0" collapsed="false">
      <c r="A4" s="3" t="s">
        <v>38</v>
      </c>
      <c r="B4" s="7" t="n">
        <f aca="false">SQRT(AVERAGE(Data_Models!F15:F22))</f>
        <v>6.47128644190382</v>
      </c>
      <c r="C4" s="7" t="n">
        <f aca="false">Reference_Values!B4</f>
        <v>6.4713</v>
      </c>
      <c r="D4" s="3" t="n">
        <f aca="false">ABS(B4-C4)</f>
        <v>1.35580961817539E-005</v>
      </c>
      <c r="E4" s="2" t="str">
        <f aca="false">IF(D4&lt;0.0005,"PASS","FAIL")</f>
        <v>PASS</v>
      </c>
    </row>
    <row r="5" customFormat="false" ht="15" hidden="false" customHeight="true" outlineLevel="0" collapsed="false">
      <c r="A5" s="3" t="s">
        <v>40</v>
      </c>
      <c r="B5" s="7" t="n">
        <f aca="false">SQRT(AVERAGE(Data_Models!G15:G22))</f>
        <v>241.965326177549</v>
      </c>
      <c r="C5" s="7" t="n">
        <f aca="false">Reference_Values!B5</f>
        <v>241.9653</v>
      </c>
      <c r="D5" s="3" t="n">
        <f aca="false">ABS(B5-C5)</f>
        <v>2.61775488468174E-005</v>
      </c>
      <c r="E5" s="2" t="str">
        <f aca="false">IF(D5&lt;0.0005,"PASS","FAIL")</f>
        <v>PASS</v>
      </c>
    </row>
    <row r="6" customFormat="false" ht="15" hidden="false" customHeight="true" outlineLevel="0" collapsed="false">
      <c r="A6" s="3" t="s">
        <v>42</v>
      </c>
      <c r="B6" s="7" t="n">
        <f aca="false">Aggregation!N22</f>
        <v>0</v>
      </c>
      <c r="C6" s="7" t="n">
        <f aca="false">Reference_Values!B6</f>
        <v>0</v>
      </c>
      <c r="D6" s="3" t="n">
        <f aca="false">ABS(B6-C6)</f>
        <v>0</v>
      </c>
      <c r="E6" s="2" t="str">
        <f aca="false">IF(D6&lt;0.0005,"PASS","FAIL")</f>
        <v>PASS</v>
      </c>
    </row>
    <row r="7" customFormat="false" ht="15" hidden="false" customHeight="true" outlineLevel="0" collapsed="false">
      <c r="A7" s="3" t="s">
        <v>44</v>
      </c>
      <c r="B7" s="7" t="n">
        <f aca="false">Aggregation!G22</f>
        <v>6.28841594386135</v>
      </c>
      <c r="C7" s="7" t="n">
        <f aca="false">Reference_Values!B7</f>
        <v>6.2884</v>
      </c>
      <c r="D7" s="3" t="n">
        <f aca="false">ABS(B7-C7)</f>
        <v>1.59438613520635E-005</v>
      </c>
      <c r="E7" s="2" t="str">
        <f aca="false">IF(D7&lt;0.0005,"PASS","FAIL")</f>
        <v>PASS</v>
      </c>
    </row>
    <row r="8" customFormat="false" ht="15" hidden="false" customHeight="true" outlineLevel="0" collapsed="false">
      <c r="A8" s="3" t="s">
        <v>46</v>
      </c>
      <c r="B8" s="7" t="n">
        <f aca="false">AVERAGE(Data_Models!C2:C14)</f>
        <v>60.9148134474898</v>
      </c>
      <c r="C8" s="7" t="n">
        <f aca="false">Reference_Values!B8</f>
        <v>60.9148</v>
      </c>
      <c r="D8" s="3" t="n">
        <f aca="false">ABS(B8-C8)</f>
        <v>1.34474898203507E-005</v>
      </c>
      <c r="E8" s="2" t="str">
        <f aca="false">IF(D8&lt;0.0005,"PASS","FAIL")</f>
        <v>PASS</v>
      </c>
    </row>
    <row r="10" customFormat="false" ht="15" hidden="false" customHeight="true" outlineLevel="0" collapsed="false">
      <c r="A10" s="3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2026-07-13T22:09:44Z</dcterms:created>
  <dc:creator>openpyxl</dc:creator>
  <dc:description/>
  <dc:language>en-US</dc:language>
  <cp:lastModifiedBy/>
  <dcterms:modified xsi:type="dcterms:W3CDTF">2026-07-13T22:10:19Z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