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arameters" sheetId="2" state="visible" r:id="rId4"/>
    <sheet name="Analytics" sheetId="3" state="visible" r:id="rId5"/>
    <sheet name="MeanPath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<sst xmlns="http://schemas.openxmlformats.org/spreadsheetml/2006/main" count="68" uniqueCount="58">
  <si>
    <t xml:space="preserve">DCT Laboratory — Vol I, Ch 8: Stochastic Enterprise Dynamics</t>
  </si>
  <si>
    <t xml:space="preserve">Seed 26108 · Companion to DCT_V1_Ch08_Lab.ipynb and AXIOM-08.</t>
  </si>
  <si>
    <t xml:space="preserve">Analytic core of the enterprise diffusion (GBM): mean and median paths, breach probability</t>
  </si>
  <si>
    <t xml:space="preserve">via the lognormal formula (NORMSDIST), and the jump-diffusion mean. Monte Carlo fans live</t>
  </si>
  <si>
    <t xml:space="preserve">in the notebook; this workbook carries the closed forms the fans converge to.</t>
  </si>
  <si>
    <t xml:space="preserve">LEGEND — pale-gold cells are the editable inputs.</t>
  </si>
  <si>
    <t xml:space="preserve">Name</t>
  </si>
  <si>
    <t xml:space="preserve">Value</t>
  </si>
  <si>
    <t xml:space="preserve">x0</t>
  </si>
  <si>
    <t xml:space="preserve">mu</t>
  </si>
  <si>
    <t xml:space="preserve">sigma</t>
  </si>
  <si>
    <t xml:space="preserve">T</t>
  </si>
  <si>
    <t xml:space="preserve">barrier</t>
  </si>
  <si>
    <t xml:space="preserve">lambda_J</t>
  </si>
  <si>
    <t xml:space="preserve">m_J</t>
  </si>
  <si>
    <t xml:space="preserve">Quantity</t>
  </si>
  <si>
    <t xml:space="preserve">Formula meaning</t>
  </si>
  <si>
    <t xml:space="preserve">mean E[X_T] = x0*exp(mu*T)</t>
  </si>
  <si>
    <t xml:space="preserve">Expected Enterprise Evolution Theorem</t>
  </si>
  <si>
    <t xml:space="preserve">median = x0*exp((mu-sig^2/2)T)</t>
  </si>
  <si>
    <t xml:space="preserve">The typical path</t>
  </si>
  <si>
    <t xml:space="preserve">mean - median gap</t>
  </si>
  <si>
    <t xml:space="preserve">The flaw of averages, in one cell</t>
  </si>
  <si>
    <t xml:space="preserve">sigma*sqrt(T)</t>
  </si>
  <si>
    <t xml:space="preserve">Lognormal dispersion</t>
  </si>
  <si>
    <t xml:space="preserve">z = (LN(B/x0)-(mu-s^2/2)T)/(s*sqrt(T))</t>
  </si>
  <si>
    <t xml:space="preserve">Standardized barrier</t>
  </si>
  <si>
    <t xml:space="preserve">P(X_T &lt; barrier) = NORMSDIST(z)</t>
  </si>
  <si>
    <t xml:space="preserve">One path in five breaches</t>
  </si>
  <si>
    <t xml:space="preserve">mean with jumps = x0*exp((mu+lam(m-1))T)</t>
  </si>
  <si>
    <t xml:space="preserve">Jump-Diffusion Theorem</t>
  </si>
  <si>
    <t xml:space="preserve">jump drag</t>
  </si>
  <si>
    <t xml:space="preserve">What the jump channel costs the mean</t>
  </si>
  <si>
    <t xml:space="preserve">t</t>
  </si>
  <si>
    <t xml:space="preserve">mean path</t>
  </si>
  <si>
    <t xml:space="preserve">median path</t>
  </si>
  <si>
    <t xml:space="preserve">gap</t>
  </si>
  <si>
    <t xml:space="preserve">Checkpoint</t>
  </si>
  <si>
    <t xml:space="preserve">Engine value</t>
  </si>
  <si>
    <t xml:space="preserve">Meaning</t>
  </si>
  <si>
    <t xml:space="preserve">mean_t5</t>
  </si>
  <si>
    <t xml:space="preserve">E[X_5] — what the mean plan projects</t>
  </si>
  <si>
    <t xml:space="preserve">median_t5</t>
  </si>
  <si>
    <t xml:space="preserve">What the typical path does</t>
  </si>
  <si>
    <t xml:space="preserve">mean_median_gap</t>
  </si>
  <si>
    <t xml:space="preserve">21.6 points of optimism</t>
  </si>
  <si>
    <t xml:space="preserve">p_breach_t5</t>
  </si>
  <si>
    <t xml:space="preserve">E[f(X)]: the 20% event the mean plan deletes</t>
  </si>
  <si>
    <t xml:space="preserve">mean_t5_jumps</t>
  </si>
  <si>
    <t xml:space="preserve">Jump-diffusion mean</t>
  </si>
  <si>
    <t xml:space="preserve">jump_drag</t>
  </si>
  <si>
    <t xml:space="preserve">The jump channel's haircut</t>
  </si>
  <si>
    <t xml:space="preserve">sigma_sqrtT</t>
  </si>
  <si>
    <t xml:space="preserve">Dispersion at horizon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</si>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</sst>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2" t="s">
        <v>4</v>
      </c>
    </row>
    <row r="7" customFormat="false" ht="15" hidden="false" customHeight="false" outlineLevel="0" collapsed="false">
      <c r="B7" s="1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</cols>
  <sheetData>
    <row r="1" customFormat="false" ht="15" hidden="false" customHeight="false" outlineLevel="0" collapsed="false">
      <c r="A1" s="3" t="s">
        <v>6</v>
      </c>
      <c r="B1" s="3" t="s">
        <v>7</v>
      </c>
    </row>
    <row r="2" customFormat="false" ht="15" hidden="false" customHeight="false" outlineLevel="0" collapsed="false">
      <c r="A2" s="2" t="s">
        <v>8</v>
      </c>
      <c r="B2" s="4" t="n">
        <v>100</v>
      </c>
    </row>
    <row r="3" customFormat="false" ht="15" hidden="false" customHeight="false" outlineLevel="0" collapsed="false">
      <c r="A3" s="2" t="s">
        <v>9</v>
      </c>
      <c r="B3" s="4" t="n">
        <v>0.08</v>
      </c>
    </row>
    <row r="4" customFormat="false" ht="15" hidden="false" customHeight="false" outlineLevel="0" collapsed="false">
      <c r="A4" s="2" t="s">
        <v>10</v>
      </c>
      <c r="B4" s="4" t="n">
        <v>0.25</v>
      </c>
    </row>
    <row r="5" customFormat="false" ht="15" hidden="false" customHeight="false" outlineLevel="0" collapsed="false">
      <c r="A5" s="2" t="s">
        <v>11</v>
      </c>
      <c r="B5" s="4" t="n">
        <v>5</v>
      </c>
    </row>
    <row r="6" customFormat="false" ht="15" hidden="false" customHeight="false" outlineLevel="0" collapsed="false">
      <c r="A6" s="2" t="s">
        <v>12</v>
      </c>
      <c r="B6" s="4" t="n">
        <v>80</v>
      </c>
    </row>
    <row r="7" customFormat="false" ht="15" hidden="false" customHeight="false" outlineLevel="0" collapsed="false">
      <c r="A7" s="2" t="s">
        <v>13</v>
      </c>
      <c r="B7" s="4" t="n">
        <v>0.4</v>
      </c>
    </row>
    <row r="8" customFormat="false" ht="15" hidden="false" customHeight="false" outlineLevel="0" collapsed="false">
      <c r="A8" s="2" t="s">
        <v>14</v>
      </c>
      <c r="B8" s="4" t="n">
        <v>0.9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52"/>
  </cols>
  <sheetData>
    <row r="1" customFormat="false" ht="15" hidden="false" customHeight="false" outlineLevel="0" collapsed="false">
      <c r="A1" s="3" t="s">
        <v>15</v>
      </c>
      <c r="B1" s="3" t="s">
        <v>7</v>
      </c>
      <c r="C1" s="3" t="s">
        <v>16</v>
      </c>
    </row>
    <row r="2" customFormat="false" ht="15" hidden="false" customHeight="false" outlineLevel="0" collapsed="false">
      <c r="A2" s="2" t="s">
        <v>17</v>
      </c>
      <c r="B2" s="5" t="n">
        <f aca="false">Parameters!B2*EXP(Parameters!B3*Parameters!B5)</f>
        <v>149.182469764127</v>
      </c>
      <c r="C2" s="2" t="s">
        <v>18</v>
      </c>
    </row>
    <row r="3" customFormat="false" ht="15" hidden="false" customHeight="false" outlineLevel="0" collapsed="false">
      <c r="A3" s="2" t="s">
        <v>19</v>
      </c>
      <c r="B3" s="5" t="n">
        <f aca="false">Parameters!B2*EXP((Parameters!B3-Parameters!B4^2/2)*Parameters!B5)</f>
        <v>127.602528428927</v>
      </c>
      <c r="C3" s="2" t="s">
        <v>20</v>
      </c>
    </row>
    <row r="4" customFormat="false" ht="15" hidden="false" customHeight="false" outlineLevel="0" collapsed="false">
      <c r="A4" s="2" t="s">
        <v>21</v>
      </c>
      <c r="B4" s="5" t="n">
        <f aca="false">B2-B3</f>
        <v>21.5799413352001</v>
      </c>
      <c r="C4" s="2" t="s">
        <v>22</v>
      </c>
    </row>
    <row r="5" customFormat="false" ht="15" hidden="false" customHeight="false" outlineLevel="0" collapsed="false">
      <c r="A5" s="2" t="s">
        <v>23</v>
      </c>
      <c r="B5" s="5" t="n">
        <f aca="false">Parameters!B4*SQRT(Parameters!B5)</f>
        <v>0.559016994374948</v>
      </c>
      <c r="C5" s="2" t="s">
        <v>24</v>
      </c>
    </row>
    <row r="6" customFormat="false" ht="15" hidden="false" customHeight="false" outlineLevel="0" collapsed="false">
      <c r="A6" s="2" t="s">
        <v>25</v>
      </c>
      <c r="B6" s="5" t="n">
        <f aca="false">(LN(Parameters!B6/Parameters!B2)-(Parameters!B3-Parameters!B4^2/2)*Parameters!B5)/B5</f>
        <v>-0.835204575195887</v>
      </c>
      <c r="C6" s="2" t="s">
        <v>26</v>
      </c>
    </row>
    <row r="7" customFormat="false" ht="15" hidden="false" customHeight="false" outlineLevel="0" collapsed="false">
      <c r="A7" s="2" t="s">
        <v>27</v>
      </c>
      <c r="B7" s="5" t="n">
        <f aca="false">NORMSDIST(B6)</f>
        <v>0.201801267057711</v>
      </c>
      <c r="C7" s="2" t="s">
        <v>28</v>
      </c>
    </row>
    <row r="8" customFormat="false" ht="15" hidden="false" customHeight="false" outlineLevel="0" collapsed="false">
      <c r="A8" s="2" t="s">
        <v>29</v>
      </c>
      <c r="B8" s="5" t="n">
        <f aca="false">Parameters!B2*EXP((Parameters!B3+Parameters!B7*(Parameters!B8-1))*Parameters!B5)</f>
        <v>122.140275816017</v>
      </c>
      <c r="C8" s="2" t="s">
        <v>30</v>
      </c>
    </row>
    <row r="9" customFormat="false" ht="15" hidden="false" customHeight="false" outlineLevel="0" collapsed="false">
      <c r="A9" s="2" t="s">
        <v>31</v>
      </c>
      <c r="B9" s="5" t="n">
        <f aca="false">B2-B8</f>
        <v>27.0421939481101</v>
      </c>
      <c r="C9" s="2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3" t="s">
        <v>33</v>
      </c>
      <c r="B1" s="3" t="s">
        <v>34</v>
      </c>
      <c r="C1" s="3" t="s">
        <v>35</v>
      </c>
      <c r="D1" s="3" t="s">
        <v>36</v>
      </c>
    </row>
    <row r="2" customFormat="false" ht="15" hidden="false" customHeight="false" outlineLevel="0" collapsed="false">
      <c r="A2" s="6" t="n">
        <v>0</v>
      </c>
      <c r="B2" s="6" t="n">
        <f aca="false">Parameters!$B$2*EXP(Parameters!$B$3*A2)</f>
        <v>100</v>
      </c>
      <c r="C2" s="6" t="n">
        <f aca="false">Parameters!$B$2*EXP((Parameters!$B$3-Parameters!$B$4^2/2)*A2)</f>
        <v>100</v>
      </c>
      <c r="D2" s="6" t="n">
        <f aca="false">B2-C2</f>
        <v>0</v>
      </c>
    </row>
    <row r="3" customFormat="false" ht="15" hidden="false" customHeight="false" outlineLevel="0" collapsed="false">
      <c r="A3" s="6" t="n">
        <v>0.25</v>
      </c>
      <c r="B3" s="6" t="n">
        <f aca="false">Parameters!$B$2*EXP(Parameters!$B$3*A3)</f>
        <v>102.020134002676</v>
      </c>
      <c r="C3" s="6" t="n">
        <f aca="false">Parameters!$B$2*EXP((Parameters!$B$3-Parameters!$B$4^2/2)*A3)</f>
        <v>101.226207021169</v>
      </c>
      <c r="D3" s="6" t="n">
        <f aca="false">B3-C3</f>
        <v>0.793926981507042</v>
      </c>
    </row>
    <row r="4" customFormat="false" ht="15" hidden="false" customHeight="false" outlineLevel="0" collapsed="false">
      <c r="A4" s="6" t="n">
        <v>0.5</v>
      </c>
      <c r="B4" s="6" t="n">
        <f aca="false">Parameters!$B$2*EXP(Parameters!$B$3*A4)</f>
        <v>104.081077419239</v>
      </c>
      <c r="C4" s="6" t="n">
        <f aca="false">Parameters!$B$2*EXP((Parameters!$B$3-Parameters!$B$4^2/2)*A4)</f>
        <v>102.467449878925</v>
      </c>
      <c r="D4" s="6" t="n">
        <f aca="false">B4-C4</f>
        <v>1.61362754031414</v>
      </c>
    </row>
    <row r="5" customFormat="false" ht="15" hidden="false" customHeight="false" outlineLevel="0" collapsed="false">
      <c r="A5" s="6" t="n">
        <v>0.75</v>
      </c>
      <c r="B5" s="6" t="n">
        <f aca="false">Parameters!$B$2*EXP(Parameters!$B$3*A5)</f>
        <v>106.183654654536</v>
      </c>
      <c r="C5" s="6" t="n">
        <f aca="false">Parameters!$B$2*EXP((Parameters!$B$3-Parameters!$B$4^2/2)*A5)</f>
        <v>103.723912943752</v>
      </c>
      <c r="D5" s="6" t="n">
        <f aca="false">B5-C5</f>
        <v>2.45974171078355</v>
      </c>
    </row>
    <row r="6" customFormat="false" ht="15" hidden="false" customHeight="false" outlineLevel="0" collapsed="false">
      <c r="A6" s="6" t="n">
        <v>1</v>
      </c>
      <c r="B6" s="6" t="n">
        <f aca="false">Parameters!$B$2*EXP(Parameters!$B$3*A6)</f>
        <v>108.328706767496</v>
      </c>
      <c r="C6" s="6" t="n">
        <f aca="false">Parameters!$B$2*EXP((Parameters!$B$3-Parameters!$B$4^2/2)*A6)</f>
        <v>104.995782846899</v>
      </c>
      <c r="D6" s="6" t="n">
        <f aca="false">B6-C6</f>
        <v>3.33292392059643</v>
      </c>
    </row>
    <row r="7" customFormat="false" ht="15" hidden="false" customHeight="false" outlineLevel="0" collapsed="false">
      <c r="A7" s="6" t="n">
        <v>1.25</v>
      </c>
      <c r="B7" s="6" t="n">
        <f aca="false">Parameters!$B$2*EXP(Parameters!$B$3*A7)</f>
        <v>110.517091807565</v>
      </c>
      <c r="C7" s="6" t="n">
        <f aca="false">Parameters!$B$2*EXP((Parameters!$B$3-Parameters!$B$4^2/2)*A7)</f>
        <v>106.283248508099</v>
      </c>
      <c r="D7" s="6" t="n">
        <f aca="false">B7-C7</f>
        <v>4.23384329946579</v>
      </c>
    </row>
    <row r="8" customFormat="false" ht="15" hidden="false" customHeight="false" outlineLevel="0" collapsed="false">
      <c r="A8" s="6" t="n">
        <v>1.5</v>
      </c>
      <c r="B8" s="6" t="n">
        <f aca="false">Parameters!$B$2*EXP(Parameters!$B$3*A8)</f>
        <v>112.749685157938</v>
      </c>
      <c r="C8" s="6" t="n">
        <f aca="false">Parameters!$B$2*EXP((Parameters!$B$3-Parameters!$B$4^2/2)*A8)</f>
        <v>107.586501163631</v>
      </c>
      <c r="D8" s="6" t="n">
        <f aca="false">B8-C8</f>
        <v>5.16318399430629</v>
      </c>
    </row>
    <row r="9" customFormat="false" ht="15" hidden="false" customHeight="false" outlineLevel="0" collapsed="false">
      <c r="A9" s="6" t="n">
        <v>1.75</v>
      </c>
      <c r="B9" s="6" t="n">
        <f aca="false">Parameters!$B$2*EXP(Parameters!$B$3*A9)</f>
        <v>115.027379885723</v>
      </c>
      <c r="C9" s="6" t="n">
        <f aca="false">Parameters!$B$2*EXP((Parameters!$B$3-Parameters!$B$4^2/2)*A9)</f>
        <v>108.905734394729</v>
      </c>
      <c r="D9" s="6" t="n">
        <f aca="false">B9-C9</f>
        <v>6.12164549099346</v>
      </c>
    </row>
    <row r="10" customFormat="false" ht="15" hidden="false" customHeight="false" outlineLevel="0" collapsed="false">
      <c r="A10" s="6" t="n">
        <v>2</v>
      </c>
      <c r="B10" s="6" t="n">
        <f aca="false">Parameters!$B$2*EXP(Parameters!$B$3*A10)</f>
        <v>117.351087099181</v>
      </c>
      <c r="C10" s="6" t="n">
        <f aca="false">Parameters!$B$2*EXP((Parameters!$B$3-Parameters!$B$4^2/2)*A10)</f>
        <v>110.241144156333</v>
      </c>
      <c r="D10" s="6" t="n">
        <f aca="false">B10-C10</f>
        <v>7.10994294284842</v>
      </c>
    </row>
    <row r="11" customFormat="false" ht="15" hidden="false" customHeight="false" outlineLevel="0" collapsed="false">
      <c r="A11" s="6" t="n">
        <v>2.25</v>
      </c>
      <c r="B11" s="6" t="n">
        <f aca="false">Parameters!$B$2*EXP(Parameters!$B$3*A11)</f>
        <v>119.721736312181</v>
      </c>
      <c r="C11" s="6" t="n">
        <f aca="false">Parameters!$B$2*EXP((Parameters!$B$3-Parameters!$B$4^2/2)*A11)</f>
        <v>111.592928806194</v>
      </c>
      <c r="D11" s="6" t="n">
        <f aca="false">B11-C11</f>
        <v>8.12880750598691</v>
      </c>
    </row>
    <row r="12" customFormat="false" ht="15" hidden="false" customHeight="false" outlineLevel="0" collapsed="false">
      <c r="A12" s="6" t="n">
        <v>2.5</v>
      </c>
      <c r="B12" s="6" t="n">
        <f aca="false">Parameters!$B$2*EXP(Parameters!$B$3*A12)</f>
        <v>122.140275816017</v>
      </c>
      <c r="C12" s="6" t="n">
        <f aca="false">Parameters!$B$2*EXP((Parameters!$B$3-Parameters!$B$4^2/2)*A12)</f>
        <v>112.961289134343</v>
      </c>
      <c r="D12" s="6" t="n">
        <f aca="false">B12-C12</f>
        <v>9.17898668167376</v>
      </c>
    </row>
    <row r="13" customFormat="false" ht="15" hidden="false" customHeight="false" outlineLevel="0" collapsed="false">
      <c r="A13" s="6" t="n">
        <v>2.75</v>
      </c>
      <c r="B13" s="6" t="n">
        <f aca="false">Parameters!$B$2*EXP(Parameters!$B$3*A13)</f>
        <v>124.607673058738</v>
      </c>
      <c r="C13" s="6" t="n">
        <f aca="false">Parameters!$B$2*EXP((Parameters!$B$3-Parameters!$B$4^2/2)*A13)</f>
        <v>114.346428392911</v>
      </c>
      <c r="D13" s="6" t="n">
        <f aca="false">B13-C13</f>
        <v>10.2612446658271</v>
      </c>
    </row>
    <row r="14" customFormat="false" ht="15" hidden="false" customHeight="false" outlineLevel="0" collapsed="false">
      <c r="A14" s="6" t="n">
        <v>3</v>
      </c>
      <c r="B14" s="6" t="n">
        <f aca="false">Parameters!$B$2*EXP(Parameters!$B$3*A14)</f>
        <v>127.12491503214</v>
      </c>
      <c r="C14" s="6" t="n">
        <f aca="false">Parameters!$B$2*EXP((Parameters!$B$3-Parameters!$B$4^2/2)*A14)</f>
        <v>115.74855232632</v>
      </c>
      <c r="D14" s="6" t="n">
        <f aca="false">B14-C14</f>
        <v>11.3763627058201</v>
      </c>
    </row>
    <row r="15" customFormat="false" ht="15" hidden="false" customHeight="false" outlineLevel="0" collapsed="false">
      <c r="A15" s="6" t="n">
        <v>3.25</v>
      </c>
      <c r="B15" s="6" t="n">
        <f aca="false">Parameters!$B$2*EXP(Parameters!$B$3*A15)</f>
        <v>129.693008666577</v>
      </c>
      <c r="C15" s="6" t="n">
        <f aca="false">Parameters!$B$2*EXP((Parameters!$B$3-Parameters!$B$4^2/2)*A15)</f>
        <v>117.167869201847</v>
      </c>
      <c r="D15" s="6" t="n">
        <f aca="false">B15-C15</f>
        <v>12.5251394647306</v>
      </c>
    </row>
    <row r="16" customFormat="false" ht="15" hidden="false" customHeight="false" outlineLevel="0" collapsed="false">
      <c r="A16" s="6" t="n">
        <v>3.5</v>
      </c>
      <c r="B16" s="6" t="n">
        <f aca="false">Parameters!$B$2*EXP(Parameters!$B$3*A16)</f>
        <v>132.312981233744</v>
      </c>
      <c r="C16" s="6" t="n">
        <f aca="false">Parameters!$B$2*EXP((Parameters!$B$3-Parameters!$B$4^2/2)*A16)</f>
        <v>118.604589840553</v>
      </c>
      <c r="D16" s="6" t="n">
        <f aca="false">B16-C16</f>
        <v>13.7083913931905</v>
      </c>
    </row>
    <row r="17" customFormat="false" ht="15" hidden="false" customHeight="false" outlineLevel="0" collapsed="false">
      <c r="A17" s="6" t="n">
        <v>3.75</v>
      </c>
      <c r="B17" s="6" t="n">
        <f aca="false">Parameters!$B$2*EXP(Parameters!$B$3*A17)</f>
        <v>134.9858807576</v>
      </c>
      <c r="C17" s="6" t="n">
        <f aca="false">Parameters!$B$2*EXP((Parameters!$B$3-Parameters!$B$4^2/2)*A17)</f>
        <v>120.058927648606</v>
      </c>
      <c r="D17" s="6" t="n">
        <f aca="false">B17-C17</f>
        <v>14.9269531089941</v>
      </c>
    </row>
    <row r="18" customFormat="false" ht="15" hidden="false" customHeight="false" outlineLevel="0" collapsed="false">
      <c r="A18" s="6" t="n">
        <v>4</v>
      </c>
      <c r="B18" s="6" t="n">
        <f aca="false">Parameters!$B$2*EXP(Parameters!$B$3*A18)</f>
        <v>137.712776433596</v>
      </c>
      <c r="C18" s="6" t="n">
        <f aca="false">Parameters!$B$2*EXP((Parameters!$B$3-Parameters!$B$4^2/2)*A18)</f>
        <v>121.531098648973</v>
      </c>
      <c r="D18" s="6" t="n">
        <f aca="false">B18-C18</f>
        <v>16.1816777846226</v>
      </c>
    </row>
    <row r="19" customFormat="false" ht="15" hidden="false" customHeight="false" outlineLevel="0" collapsed="false">
      <c r="A19" s="6" t="n">
        <v>4.25</v>
      </c>
      <c r="B19" s="6" t="n">
        <f aca="false">Parameters!$B$2*EXP(Parameters!$B$3*A19)</f>
        <v>140.494759056359</v>
      </c>
      <c r="C19" s="6" t="n">
        <f aca="false">Parameters!$B$2*EXP((Parameters!$B$3-Parameters!$B$4^2/2)*A19)</f>
        <v>123.02132151351</v>
      </c>
      <c r="D19" s="6" t="n">
        <f aca="false">B19-C19</f>
        <v>17.4734375428493</v>
      </c>
    </row>
    <row r="20" customFormat="false" ht="15" hidden="false" customHeight="false" outlineLevel="0" collapsed="false">
      <c r="A20" s="6" t="n">
        <v>4.5</v>
      </c>
      <c r="B20" s="6" t="n">
        <f aca="false">Parameters!$B$2*EXP(Parameters!$B$3*A20)</f>
        <v>143.332941456034</v>
      </c>
      <c r="C20" s="6" t="n">
        <f aca="false">Parameters!$B$2*EXP((Parameters!$B$3-Parameters!$B$4^2/2)*A20)</f>
        <v>124.529817595443</v>
      </c>
      <c r="D20" s="6" t="n">
        <f aca="false">B20-C20</f>
        <v>18.803123860591</v>
      </c>
    </row>
    <row r="21" customFormat="false" ht="15" hidden="false" customHeight="false" outlineLevel="0" collapsed="false">
      <c r="A21" s="6" t="n">
        <v>4.75</v>
      </c>
      <c r="B21" s="6" t="n">
        <f aca="false">Parameters!$B$2*EXP(Parameters!$B$3*A21)</f>
        <v>146.228458943422</v>
      </c>
      <c r="C21" s="6" t="n">
        <f aca="false">Parameters!$B$2*EXP((Parameters!$B$3-Parameters!$B$4^2/2)*A21)</f>
        <v>126.056810962247</v>
      </c>
      <c r="D21" s="6" t="n">
        <f aca="false">B21-C21</f>
        <v>20.1716479811758</v>
      </c>
    </row>
    <row r="22" customFormat="false" ht="15" hidden="false" customHeight="false" outlineLevel="0" collapsed="false">
      <c r="A22" s="6" t="n">
        <v>5</v>
      </c>
      <c r="B22" s="6" t="n">
        <f aca="false">Parameters!$B$2*EXP(Parameters!$B$3*A22)</f>
        <v>149.182469764127</v>
      </c>
      <c r="C22" s="6" t="n">
        <f aca="false">Parameters!$B$2*EXP((Parameters!$B$3-Parameters!$B$4^2/2)*A22)</f>
        <v>127.602528428927</v>
      </c>
      <c r="D22" s="6" t="n">
        <f aca="false">B22-C22</f>
        <v>21.5799413352001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37</v>
      </c>
      <c r="B1" s="3" t="s">
        <v>38</v>
      </c>
      <c r="C1" s="3" t="s">
        <v>39</v>
      </c>
    </row>
    <row r="2" customFormat="false" ht="15" hidden="false" customHeight="false" outlineLevel="0" collapsed="false">
      <c r="A2" s="2" t="s">
        <v>40</v>
      </c>
      <c r="B2" s="7" t="n">
        <v>149.1825</v>
      </c>
      <c r="C2" s="2" t="s">
        <v>41</v>
      </c>
    </row>
    <row r="3" customFormat="false" ht="15" hidden="false" customHeight="false" outlineLevel="0" collapsed="false">
      <c r="A3" s="2" t="s">
        <v>42</v>
      </c>
      <c r="B3" s="7" t="n">
        <v>127.6025</v>
      </c>
      <c r="C3" s="2" t="s">
        <v>43</v>
      </c>
    </row>
    <row r="4" customFormat="false" ht="15" hidden="false" customHeight="false" outlineLevel="0" collapsed="false">
      <c r="A4" s="2" t="s">
        <v>44</v>
      </c>
      <c r="B4" s="7" t="n">
        <v>21.5799</v>
      </c>
      <c r="C4" s="2" t="s">
        <v>45</v>
      </c>
    </row>
    <row r="5" customFormat="false" ht="15" hidden="false" customHeight="false" outlineLevel="0" collapsed="false">
      <c r="A5" s="2" t="s">
        <v>46</v>
      </c>
      <c r="B5" s="7" t="n">
        <v>0.2018</v>
      </c>
      <c r="C5" s="2" t="s">
        <v>47</v>
      </c>
    </row>
    <row r="6" customFormat="false" ht="15" hidden="false" customHeight="false" outlineLevel="0" collapsed="false">
      <c r="A6" s="2" t="s">
        <v>48</v>
      </c>
      <c r="B6" s="7" t="n">
        <v>122.1403</v>
      </c>
      <c r="C6" s="2" t="s">
        <v>49</v>
      </c>
    </row>
    <row r="7" customFormat="false" ht="15" hidden="false" customHeight="false" outlineLevel="0" collapsed="false">
      <c r="A7" s="2" t="s">
        <v>50</v>
      </c>
      <c r="B7" s="7" t="n">
        <v>27.0422</v>
      </c>
      <c r="C7" s="2" t="s">
        <v>51</v>
      </c>
    </row>
    <row r="8" customFormat="false" ht="15" hidden="false" customHeight="false" outlineLevel="0" collapsed="false">
      <c r="A8" s="2" t="s">
        <v>52</v>
      </c>
      <c r="B8" s="7" t="n">
        <v>0.559</v>
      </c>
      <c r="C8" s="2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37</v>
      </c>
      <c r="B1" s="3" t="s">
        <v>54</v>
      </c>
      <c r="C1" s="3" t="s">
        <v>38</v>
      </c>
      <c r="D1" s="3" t="s">
        <v>55</v>
      </c>
      <c r="E1" s="3" t="s">
        <v>56</v>
      </c>
    </row>
    <row r="2" customFormat="false" ht="15" hidden="false" customHeight="false" outlineLevel="0" collapsed="false">
      <c r="A2" s="2" t="s">
        <v>40</v>
      </c>
      <c r="B2" s="6" t="n">
        <f aca="false">Analytics!B2</f>
        <v>149.182469764127</v>
      </c>
      <c r="C2" s="6" t="n">
        <f aca="false">Reference_Values!B2</f>
        <v>149.1825</v>
      </c>
      <c r="D2" s="2" t="n">
        <f aca="false">ABS(B2-C2)</f>
        <v>3.02358729697971E-005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42</v>
      </c>
      <c r="B3" s="6" t="n">
        <f aca="false">Analytics!B3</f>
        <v>127.602528428927</v>
      </c>
      <c r="C3" s="6" t="n">
        <f aca="false">Reference_Values!B3</f>
        <v>127.6025</v>
      </c>
      <c r="D3" s="2" t="n">
        <f aca="false">ABS(B3-C3)</f>
        <v>2.84289268961402E-005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44</v>
      </c>
      <c r="B4" s="6" t="n">
        <f aca="false">Analytics!B4</f>
        <v>21.5799413352001</v>
      </c>
      <c r="C4" s="6" t="n">
        <f aca="false">Reference_Values!B4</f>
        <v>21.5799</v>
      </c>
      <c r="D4" s="2" t="n">
        <f aca="false">ABS(B4-C4)</f>
        <v>4.13352001338296E-005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46</v>
      </c>
      <c r="B5" s="6" t="n">
        <f aca="false">Analytics!B7</f>
        <v>0.201801267057711</v>
      </c>
      <c r="C5" s="6" t="n">
        <f aca="false">Reference_Values!B5</f>
        <v>0.2018</v>
      </c>
      <c r="D5" s="2" t="n">
        <f aca="false">ABS(B5-C5)</f>
        <v>1.26705771141822E-006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48</v>
      </c>
      <c r="B6" s="6" t="n">
        <f aca="false">Analytics!B8</f>
        <v>122.140275816017</v>
      </c>
      <c r="C6" s="6" t="n">
        <f aca="false">Reference_Values!B6</f>
        <v>122.1403</v>
      </c>
      <c r="D6" s="2" t="n">
        <f aca="false">ABS(B6-C6)</f>
        <v>2.41839830152912E-005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50</v>
      </c>
      <c r="B7" s="6" t="n">
        <f aca="false">Analytics!B9</f>
        <v>27.0421939481101</v>
      </c>
      <c r="C7" s="6" t="n">
        <f aca="false">Reference_Values!B7</f>
        <v>27.0422</v>
      </c>
      <c r="D7" s="2" t="n">
        <f aca="false">ABS(B7-C7)</f>
        <v>6.05188994740047E-006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52</v>
      </c>
      <c r="B8" s="6" t="n">
        <f aca="false">Analytics!B5</f>
        <v>0.559016994374948</v>
      </c>
      <c r="C8" s="6" t="n">
        <f aca="false">Reference_Values!B8</f>
        <v>0.559</v>
      </c>
      <c r="D8" s="2" t="n">
        <f aca="false">ABS(B8-C8)</f>
        <v>1.69943749473989E-005</v>
      </c>
      <c r="E8" s="1" t="str">
        <f aca="false">IF(D8&lt;0.0005,"PASS","FAIL")</f>
        <v>PASS</v>
      </c>
    </row>
    <row r="10" customFormat="false" ht="15" hidden="false" customHeight="false" outlineLevel="0" collapsed="false">
      <c r="A10" s="2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2026-07-13T22:43:35Z</dcterms:created>
  <dc:creator>openpyxl</dc:creator>
  <dc:description/>
  <dc:language>en-US</dc:language>
  <cp:lastModifiedBy/>
  <dcterms:modified xsi:type="dcterms:W3CDTF">2026-07-13T22:43:35Z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