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Interactions" sheetId="2" state="visible" r:id="rId4"/>
    <sheet name="Integrated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<sst xmlns="http://schemas.openxmlformats.org/spreadsheetml/2006/main" count="77" uniqueCount="56">
  <si>
    <t xml:space="preserve">DCT Laboratory — Vol I, Ch 13: Unified Enterprise Transformation Architecture</t>
  </si>
  <si>
    <t xml:space="preserve">Seed 26113 · Companion to DCT_V1_Ch13_Lab.ipynb and AXIOM-13.</t>
  </si>
  <si>
    <t xml:space="preserve">The 5x5 interaction matrix over (A_S, A_T, A_C, A_P, A_R); integrated (K, p) dynamics with a</t>
  </si>
  <si>
    <t xml:space="preserve">unified operator raising the coupling g at quarter 8; steady states in 2x2 closed form.</t>
  </si>
  <si>
    <t xml:space="preserve">LEGEND — pale-gold cells are the editable inputs.</t>
  </si>
  <si>
    <t xml:space="preserve">A_S</t>
  </si>
  <si>
    <t xml:space="preserve">A_T</t>
  </si>
  <si>
    <t xml:space="preserve">A_C</t>
  </si>
  <si>
    <t xml:space="preserve">A_P</t>
  </si>
  <si>
    <t xml:space="preserve">A_R</t>
  </si>
  <si>
    <t xml:space="preserve">row sum</t>
  </si>
  <si>
    <t xml:space="preserve">max entry</t>
  </si>
  <si>
    <t xml:space="preserve">max row sum</t>
  </si>
  <si>
    <t xml:space="preserve">k</t>
  </si>
  <si>
    <t xml:space="preserve">K</t>
  </si>
  <si>
    <t xml:space="preserve">p</t>
  </si>
  <si>
    <t xml:space="preserve">parameters</t>
  </si>
  <si>
    <t xml:space="preserve">aKK</t>
  </si>
  <si>
    <t xml:space="preserve">aKp</t>
  </si>
  <si>
    <t xml:space="preserve">bK</t>
  </si>
  <si>
    <t xml:space="preserve">g pre</t>
  </si>
  <si>
    <t xml:space="preserve">g post</t>
  </si>
  <si>
    <t xml:space="preserve">app</t>
  </si>
  <si>
    <t xml:space="preserve">bp</t>
  </si>
  <si>
    <t xml:space="preserve">switch q</t>
  </si>
  <si>
    <t xml:space="preserve">steady pre: det=(1-aKK)(1-app)-aKp*g</t>
  </si>
  <si>
    <t xml:space="preserve">K_ss_pre</t>
  </si>
  <si>
    <t xml:space="preserve">p_ss_pre</t>
  </si>
  <si>
    <t xml:space="preserve">det post</t>
  </si>
  <si>
    <t xml:space="preserve">K_ss_post</t>
  </si>
  <si>
    <t xml:space="preserve">p_ss_post</t>
  </si>
  <si>
    <t xml:space="preserve">rho pre (2x2 tr/det)</t>
  </si>
  <si>
    <t xml:space="preserve">rho post</t>
  </si>
  <si>
    <t xml:space="preserve">Checkpoint</t>
  </si>
  <si>
    <t xml:space="preserve">Engine value</t>
  </si>
  <si>
    <t xml:space="preserve">Meaning</t>
  </si>
  <si>
    <t xml:space="preserve">max_entry_M</t>
  </si>
  <si>
    <t xml:space="preserve">Strongest single interaction</t>
  </si>
  <si>
    <t xml:space="preserve">max_rowsum_M</t>
  </si>
  <si>
    <t xml:space="preserve">A_T: most affected layer</t>
  </si>
  <si>
    <t xml:space="preserve">rho_pre</t>
  </si>
  <si>
    <t xml:space="preserve">Coupled spectral radius, g=0.06</t>
  </si>
  <si>
    <t xml:space="preserve">rho_post</t>
  </si>
  <si>
    <t xml:space="preserve">g=0.09: closer to criticality</t>
  </si>
  <si>
    <t xml:space="preserve">Steady capital, pre-operator</t>
  </si>
  <si>
    <t xml:space="preserve">Steady performance, pre</t>
  </si>
  <si>
    <t xml:space="preserve">0.03 coupling change → 4x</t>
  </si>
  <si>
    <t xml:space="preserve">The interaction dividend</t>
  </si>
  <si>
    <t xml:space="preserve">K_24</t>
  </si>
  <si>
    <t xml:space="preserve">Path value at horizon</t>
  </si>
  <si>
    <t xml:space="preserve">p_24</t>
  </si>
  <si>
    <t xml:space="preserve">Converging to the new attractor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</si>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</sst>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10"/>
  </cols>
  <sheetData>
    <row r="1" customFormat="false" ht="15" hidden="false" customHeight="false" outlineLevel="0" collapsed="false">
      <c r="A1" s="3"/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</row>
    <row r="2" customFormat="false" ht="15" hidden="false" customHeight="false" outlineLevel="0" collapsed="false">
      <c r="A2" s="1" t="s">
        <v>5</v>
      </c>
      <c r="B2" s="4" t="n">
        <v>0</v>
      </c>
      <c r="C2" s="4" t="n">
        <v>0.3</v>
      </c>
      <c r="D2" s="4" t="n">
        <v>0.2</v>
      </c>
      <c r="E2" s="4" t="n">
        <v>0.15</v>
      </c>
      <c r="F2" s="4" t="n">
        <v>0.25</v>
      </c>
      <c r="G2" s="2" t="n">
        <f aca="false">SUM(B2:F2)</f>
        <v>0.9</v>
      </c>
    </row>
    <row r="3" customFormat="false" ht="15" hidden="false" customHeight="false" outlineLevel="0" collapsed="false">
      <c r="A3" s="1" t="s">
        <v>6</v>
      </c>
      <c r="B3" s="4" t="n">
        <v>0.35</v>
      </c>
      <c r="C3" s="4" t="n">
        <v>0</v>
      </c>
      <c r="D3" s="4" t="n">
        <v>0.25</v>
      </c>
      <c r="E3" s="4" t="n">
        <v>0.2</v>
      </c>
      <c r="F3" s="4" t="n">
        <v>0.15</v>
      </c>
      <c r="G3" s="2" t="n">
        <f aca="false">SUM(B3:F3)</f>
        <v>0.95</v>
      </c>
    </row>
    <row r="4" customFormat="false" ht="15" hidden="false" customHeight="false" outlineLevel="0" collapsed="false">
      <c r="A4" s="1" t="s">
        <v>7</v>
      </c>
      <c r="B4" s="4" t="n">
        <v>0.2</v>
      </c>
      <c r="C4" s="4" t="n">
        <v>0.3</v>
      </c>
      <c r="D4" s="4" t="n">
        <v>0</v>
      </c>
      <c r="E4" s="4" t="n">
        <v>0.25</v>
      </c>
      <c r="F4" s="4" t="n">
        <v>0.1</v>
      </c>
      <c r="G4" s="2" t="n">
        <f aca="false">SUM(B4:F4)</f>
        <v>0.85</v>
      </c>
    </row>
    <row r="5" customFormat="false" ht="15" hidden="false" customHeight="false" outlineLevel="0" collapsed="false">
      <c r="A5" s="1" t="s">
        <v>8</v>
      </c>
      <c r="B5" s="4" t="n">
        <v>0.15</v>
      </c>
      <c r="C5" s="4" t="n">
        <v>0.25</v>
      </c>
      <c r="D5" s="4" t="n">
        <v>0.35</v>
      </c>
      <c r="E5" s="4" t="n">
        <v>0</v>
      </c>
      <c r="F5" s="4" t="n">
        <v>0.1</v>
      </c>
      <c r="G5" s="2" t="n">
        <f aca="false">SUM(B5:F5)</f>
        <v>0.85</v>
      </c>
    </row>
    <row r="6" customFormat="false" ht="15" hidden="false" customHeight="false" outlineLevel="0" collapsed="false">
      <c r="A6" s="1" t="s">
        <v>9</v>
      </c>
      <c r="B6" s="4" t="n">
        <v>0.3</v>
      </c>
      <c r="C6" s="4" t="n">
        <v>0.2</v>
      </c>
      <c r="D6" s="4" t="n">
        <v>0.15</v>
      </c>
      <c r="E6" s="4" t="n">
        <v>0.25</v>
      </c>
      <c r="F6" s="4" t="n">
        <v>0</v>
      </c>
      <c r="G6" s="2" t="n">
        <f aca="false">SUM(B6:F6)</f>
        <v>0.9</v>
      </c>
    </row>
    <row r="8" customFormat="false" ht="15" hidden="false" customHeight="false" outlineLevel="0" collapsed="false">
      <c r="A8" s="2" t="s">
        <v>11</v>
      </c>
      <c r="B8" s="1" t="n">
        <f aca="false">MAX(B2:F6)</f>
        <v>0.35</v>
      </c>
    </row>
    <row r="9" customFormat="false" ht="15" hidden="false" customHeight="false" outlineLevel="0" collapsed="false">
      <c r="A9" s="2" t="s">
        <v>12</v>
      </c>
      <c r="B9" s="1" t="n">
        <f aca="false">MAX(G2:G6)</f>
        <v>0.95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30"/>
  </cols>
  <sheetData>
    <row r="1" customFormat="false" ht="15" hidden="false" customHeight="false" outlineLevel="0" collapsed="false">
      <c r="A1" s="3" t="s">
        <v>13</v>
      </c>
      <c r="B1" s="3" t="s">
        <v>14</v>
      </c>
      <c r="C1" s="3" t="s">
        <v>15</v>
      </c>
      <c r="D1" s="1" t="s">
        <v>16</v>
      </c>
    </row>
    <row r="2" customFormat="false" ht="15" hidden="false" customHeight="false" outlineLevel="0" collapsed="false">
      <c r="A2" s="5" t="n">
        <v>0</v>
      </c>
      <c r="B2" s="6" t="n">
        <v>40</v>
      </c>
      <c r="C2" s="6" t="n">
        <v>50</v>
      </c>
      <c r="D2" s="2" t="s">
        <v>17</v>
      </c>
      <c r="E2" s="7" t="n">
        <v>0.9</v>
      </c>
    </row>
    <row r="3" customFormat="false" ht="15" hidden="false" customHeight="false" outlineLevel="0" collapsed="false">
      <c r="A3" s="5" t="n">
        <v>1</v>
      </c>
      <c r="B3" s="5" t="n">
        <f aca="false">$E$2*B2+$E$3*C2+$E$4</f>
        <v>50</v>
      </c>
      <c r="C3" s="5" t="n">
        <f aca="false">IF(A3&lt;=$E$9,$E$5,$E$6)*B2+$E$7*C2+$E$8</f>
        <v>44.4</v>
      </c>
      <c r="D3" s="2" t="s">
        <v>18</v>
      </c>
      <c r="E3" s="7" t="n">
        <v>0.2</v>
      </c>
    </row>
    <row r="4" customFormat="false" ht="15" hidden="false" customHeight="false" outlineLevel="0" collapsed="false">
      <c r="A4" s="5" t="n">
        <v>2</v>
      </c>
      <c r="B4" s="5" t="n">
        <f aca="false">$E$2*B3+$E$3*C3+$E$4</f>
        <v>57.88</v>
      </c>
      <c r="C4" s="5" t="n">
        <f aca="false">IF(A4&lt;=$E$9,$E$5,$E$6)*B3+$E$7*C3+$E$8</f>
        <v>40.52</v>
      </c>
      <c r="D4" s="2" t="s">
        <v>19</v>
      </c>
      <c r="E4" s="7" t="n">
        <v>4</v>
      </c>
    </row>
    <row r="5" customFormat="false" ht="15" hidden="false" customHeight="false" outlineLevel="0" collapsed="false">
      <c r="A5" s="5" t="n">
        <v>3</v>
      </c>
      <c r="B5" s="5" t="n">
        <f aca="false">$E$2*B4+$E$3*C4+$E$4</f>
        <v>64.196</v>
      </c>
      <c r="C5" s="5" t="n">
        <f aca="false">IF(A5&lt;=$E$9,$E$5,$E$6)*B4+$E$7*C4+$E$8</f>
        <v>37.8888</v>
      </c>
      <c r="D5" s="2" t="s">
        <v>20</v>
      </c>
      <c r="E5" s="7" t="n">
        <v>0.06</v>
      </c>
    </row>
    <row r="6" customFormat="false" ht="15" hidden="false" customHeight="false" outlineLevel="0" collapsed="false">
      <c r="A6" s="5" t="n">
        <v>4</v>
      </c>
      <c r="B6" s="5" t="n">
        <f aca="false">$E$2*B5+$E$3*C5+$E$4</f>
        <v>69.35416</v>
      </c>
      <c r="C6" s="5" t="n">
        <f aca="false">IF(A6&lt;=$E$9,$E$5,$E$6)*B5+$E$7*C5+$E$8</f>
        <v>36.1628</v>
      </c>
      <c r="D6" s="2" t="s">
        <v>21</v>
      </c>
      <c r="E6" s="7" t="n">
        <v>0.09</v>
      </c>
    </row>
    <row r="7" customFormat="false" ht="15" hidden="false" customHeight="false" outlineLevel="0" collapsed="false">
      <c r="A7" s="5" t="n">
        <v>5</v>
      </c>
      <c r="B7" s="5" t="n">
        <f aca="false">$E$2*B6+$E$3*C6+$E$4</f>
        <v>73.651304</v>
      </c>
      <c r="C7" s="5" t="n">
        <f aca="false">IF(A7&lt;=$E$9,$E$5,$E$6)*B6+$E$7*C6+$E$8</f>
        <v>35.0914896</v>
      </c>
      <c r="D7" s="2" t="s">
        <v>22</v>
      </c>
      <c r="E7" s="7" t="n">
        <v>0.8</v>
      </c>
    </row>
    <row r="8" customFormat="false" ht="15" hidden="false" customHeight="false" outlineLevel="0" collapsed="false">
      <c r="A8" s="5" t="n">
        <v>6</v>
      </c>
      <c r="B8" s="5" t="n">
        <f aca="false">$E$2*B7+$E$3*C7+$E$4</f>
        <v>77.30447152</v>
      </c>
      <c r="C8" s="5" t="n">
        <f aca="false">IF(A8&lt;=$E$9,$E$5,$E$6)*B7+$E$7*C7+$E$8</f>
        <v>34.49226992</v>
      </c>
      <c r="D8" s="2" t="s">
        <v>23</v>
      </c>
      <c r="E8" s="7" t="n">
        <v>2</v>
      </c>
    </row>
    <row r="9" customFormat="false" ht="15" hidden="false" customHeight="false" outlineLevel="0" collapsed="false">
      <c r="A9" s="5" t="n">
        <v>7</v>
      </c>
      <c r="B9" s="5" t="n">
        <f aca="false">$E$2*B8+$E$3*C8+$E$4</f>
        <v>80.472478352</v>
      </c>
      <c r="C9" s="5" t="n">
        <f aca="false">IF(A9&lt;=$E$9,$E$5,$E$6)*B8+$E$7*C8+$E$8</f>
        <v>34.2320842272</v>
      </c>
      <c r="D9" s="2" t="s">
        <v>24</v>
      </c>
      <c r="E9" s="7" t="n">
        <v>8</v>
      </c>
    </row>
    <row r="10" customFormat="false" ht="15" hidden="false" customHeight="false" outlineLevel="0" collapsed="false">
      <c r="A10" s="5" t="n">
        <v>8</v>
      </c>
      <c r="B10" s="5" t="n">
        <f aca="false">$E$2*B9+$E$3*C9+$E$4</f>
        <v>83.27164736224</v>
      </c>
      <c r="C10" s="5" t="n">
        <f aca="false">IF(A10&lt;=$E$9,$E$5,$E$6)*B9+$E$7*C9+$E$8</f>
        <v>34.21401608288</v>
      </c>
    </row>
    <row r="11" customFormat="false" ht="15" hidden="false" customHeight="false" outlineLevel="0" collapsed="false">
      <c r="A11" s="5" t="n">
        <v>9</v>
      </c>
      <c r="B11" s="5" t="n">
        <f aca="false">$E$2*B10+$E$3*C10+$E$4</f>
        <v>85.787285842592</v>
      </c>
      <c r="C11" s="5" t="n">
        <f aca="false">IF(A11&lt;=$E$9,$E$5,$E$6)*B10+$E$7*C10+$E$8</f>
        <v>36.8656611289056</v>
      </c>
      <c r="D11" s="2" t="s">
        <v>25</v>
      </c>
      <c r="E11" s="5" t="n">
        <f aca="false">(1-E2)*(1-E7)-E3*E5</f>
        <v>0.00799999999999999</v>
      </c>
    </row>
    <row r="12" customFormat="false" ht="15" hidden="false" customHeight="false" outlineLevel="0" collapsed="false">
      <c r="A12" s="5" t="n">
        <v>10</v>
      </c>
      <c r="B12" s="5" t="n">
        <f aca="false">$E$2*B11+$E$3*C11+$E$4</f>
        <v>88.5816894841139</v>
      </c>
      <c r="C12" s="5" t="n">
        <f aca="false">IF(A12&lt;=$E$9,$E$5,$E$6)*B11+$E$7*C11+$E$8</f>
        <v>39.2133846289578</v>
      </c>
      <c r="D12" s="2" t="s">
        <v>26</v>
      </c>
      <c r="E12" s="8" t="n">
        <f aca="false">((1-E7)*E4+E3*E8)/E11</f>
        <v>150</v>
      </c>
    </row>
    <row r="13" customFormat="false" ht="15" hidden="false" customHeight="false" outlineLevel="0" collapsed="false">
      <c r="A13" s="5" t="n">
        <v>11</v>
      </c>
      <c r="B13" s="5" t="n">
        <f aca="false">$E$2*B12+$E$3*C12+$E$4</f>
        <v>91.5661974614941</v>
      </c>
      <c r="C13" s="5" t="n">
        <f aca="false">IF(A13&lt;=$E$9,$E$5,$E$6)*B12+$E$7*C12+$E$8</f>
        <v>41.3430597567365</v>
      </c>
      <c r="D13" s="2" t="s">
        <v>27</v>
      </c>
      <c r="E13" s="8" t="n">
        <f aca="false">(E5*E4+(1-E2)*E8)/E11</f>
        <v>55.0000000000001</v>
      </c>
    </row>
    <row r="14" customFormat="false" ht="15" hidden="false" customHeight="false" outlineLevel="0" collapsed="false">
      <c r="A14" s="5" t="n">
        <v>12</v>
      </c>
      <c r="B14" s="5" t="n">
        <f aca="false">$E$2*B13+$E$3*C13+$E$4</f>
        <v>94.678189666692</v>
      </c>
      <c r="C14" s="5" t="n">
        <f aca="false">IF(A14&lt;=$E$9,$E$5,$E$6)*B13+$E$7*C13+$E$8</f>
        <v>43.3154055769236</v>
      </c>
      <c r="D14" s="2" t="s">
        <v>28</v>
      </c>
      <c r="E14" s="5" t="n">
        <f aca="false">(1-E2)*(1-E7)-E3*E6</f>
        <v>0.00199999999999999</v>
      </c>
    </row>
    <row r="15" customFormat="false" ht="15" hidden="false" customHeight="false" outlineLevel="0" collapsed="false">
      <c r="A15" s="5" t="n">
        <v>13</v>
      </c>
      <c r="B15" s="5" t="n">
        <f aca="false">$E$2*B14+$E$3*C14+$E$4</f>
        <v>97.8734518154075</v>
      </c>
      <c r="C15" s="5" t="n">
        <f aca="false">IF(A15&lt;=$E$9,$E$5,$E$6)*B14+$E$7*C14+$E$8</f>
        <v>45.1733615315412</v>
      </c>
      <c r="D15" s="2" t="s">
        <v>29</v>
      </c>
      <c r="E15" s="8" t="n">
        <f aca="false">((1-E7)*E4+E3*E8)/E14</f>
        <v>600.000000000003</v>
      </c>
    </row>
    <row r="16" customFormat="false" ht="15" hidden="false" customHeight="false" outlineLevel="0" collapsed="false">
      <c r="A16" s="5" t="n">
        <v>14</v>
      </c>
      <c r="B16" s="5" t="n">
        <f aca="false">$E$2*B15+$E$3*C15+$E$4</f>
        <v>101.120778940175</v>
      </c>
      <c r="C16" s="5" t="n">
        <f aca="false">IF(A16&lt;=$E$9,$E$5,$E$6)*B15+$E$7*C15+$E$8</f>
        <v>46.9472998886196</v>
      </c>
      <c r="D16" s="2" t="s">
        <v>30</v>
      </c>
      <c r="E16" s="8" t="n">
        <f aca="false">(E6*E4+(1-E2)*E8)/E14</f>
        <v>280.000000000001</v>
      </c>
    </row>
    <row r="17" customFormat="false" ht="15" hidden="false" customHeight="false" outlineLevel="0" collapsed="false">
      <c r="A17" s="5" t="n">
        <v>15</v>
      </c>
      <c r="B17" s="5" t="n">
        <f aca="false">$E$2*B16+$E$3*C16+$E$4</f>
        <v>104.398161023881</v>
      </c>
      <c r="C17" s="5" t="n">
        <f aca="false">IF(A17&lt;=$E$9,$E$5,$E$6)*B16+$E$7*C16+$E$8</f>
        <v>48.6587100155115</v>
      </c>
    </row>
    <row r="18" customFormat="false" ht="15" hidden="false" customHeight="false" outlineLevel="0" collapsed="false">
      <c r="A18" s="5" t="n">
        <v>16</v>
      </c>
      <c r="B18" s="5" t="n">
        <f aca="false">$E$2*B17+$E$3*C17+$E$4</f>
        <v>107.690086924596</v>
      </c>
      <c r="C18" s="5" t="n">
        <f aca="false">IF(A18&lt;=$E$9,$E$5,$E$6)*B17+$E$7*C17+$E$8</f>
        <v>50.3228025045585</v>
      </c>
      <c r="D18" s="2" t="s">
        <v>31</v>
      </c>
      <c r="E18" s="8" t="n">
        <f aca="false">0.5*(E2+E7)+SQRT(0.25*(E2-E7)^2+E3*E5)</f>
        <v>0.970415945787923</v>
      </c>
    </row>
    <row r="19" customFormat="false" ht="15" hidden="false" customHeight="false" outlineLevel="0" collapsed="false">
      <c r="A19" s="5" t="n">
        <v>17</v>
      </c>
      <c r="B19" s="5" t="n">
        <f aca="false">$E$2*B18+$E$3*C18+$E$4</f>
        <v>110.985638733048</v>
      </c>
      <c r="C19" s="5" t="n">
        <f aca="false">IF(A19&lt;=$E$9,$E$5,$E$6)*B18+$E$7*C18+$E$8</f>
        <v>51.9503498268604</v>
      </c>
      <c r="D19" s="2" t="s">
        <v>32</v>
      </c>
      <c r="E19" s="8" t="n">
        <f aca="false">0.5*(E2+E7)+SQRT(0.25*(E2-E7)^2+E3*E6)</f>
        <v>0.993178210632764</v>
      </c>
    </row>
    <row r="20" customFormat="false" ht="15" hidden="false" customHeight="false" outlineLevel="0" collapsed="false">
      <c r="A20" s="5" t="n">
        <v>18</v>
      </c>
      <c r="B20" s="5" t="n">
        <f aca="false">$E$2*B19+$E$3*C19+$E$4</f>
        <v>114.277144825115</v>
      </c>
      <c r="C20" s="5" t="n">
        <f aca="false">IF(A20&lt;=$E$9,$E$5,$E$6)*B19+$E$7*C19+$E$8</f>
        <v>53.5489873474626</v>
      </c>
    </row>
    <row r="21" customFormat="false" ht="15" hidden="false" customHeight="false" outlineLevel="0" collapsed="false">
      <c r="A21" s="5" t="n">
        <v>19</v>
      </c>
      <c r="B21" s="5" t="n">
        <f aca="false">$E$2*B20+$E$3*C20+$E$4</f>
        <v>117.559227812096</v>
      </c>
      <c r="C21" s="5" t="n">
        <f aca="false">IF(A21&lt;=$E$9,$E$5,$E$6)*B20+$E$7*C20+$E$8</f>
        <v>55.1241329122305</v>
      </c>
    </row>
    <row r="22" customFormat="false" ht="15" hidden="false" customHeight="false" outlineLevel="0" collapsed="false">
      <c r="A22" s="5" t="n">
        <v>20</v>
      </c>
      <c r="B22" s="5" t="n">
        <f aca="false">$E$2*B21+$E$3*C21+$E$4</f>
        <v>120.828131613333</v>
      </c>
      <c r="C22" s="5" t="n">
        <f aca="false">IF(A22&lt;=$E$9,$E$5,$E$6)*B21+$E$7*C21+$E$8</f>
        <v>56.679636832873</v>
      </c>
    </row>
    <row r="23" customFormat="false" ht="15" hidden="false" customHeight="false" outlineLevel="0" collapsed="false">
      <c r="A23" s="5" t="n">
        <v>21</v>
      </c>
      <c r="B23" s="5" t="n">
        <f aca="false">$E$2*B22+$E$3*C22+$E$4</f>
        <v>124.081245818574</v>
      </c>
      <c r="C23" s="5" t="n">
        <f aca="false">IF(A23&lt;=$E$9,$E$5,$E$6)*B22+$E$7*C22+$E$8</f>
        <v>58.2182413114984</v>
      </c>
    </row>
    <row r="24" customFormat="false" ht="15" hidden="false" customHeight="false" outlineLevel="0" collapsed="false">
      <c r="A24" s="5" t="n">
        <v>22</v>
      </c>
      <c r="B24" s="5" t="n">
        <f aca="false">$E$2*B23+$E$3*C23+$E$4</f>
        <v>127.316769499016</v>
      </c>
      <c r="C24" s="5" t="n">
        <f aca="false">IF(A24&lt;=$E$9,$E$5,$E$6)*B23+$E$7*C23+$E$8</f>
        <v>59.7419051728704</v>
      </c>
    </row>
    <row r="25" customFormat="false" ht="15" hidden="false" customHeight="false" outlineLevel="0" collapsed="false">
      <c r="A25" s="5" t="n">
        <v>23</v>
      </c>
      <c r="B25" s="5" t="n">
        <f aca="false">$E$2*B24+$E$3*C24+$E$4</f>
        <v>130.533473583689</v>
      </c>
      <c r="C25" s="5" t="n">
        <f aca="false">IF(A25&lt;=$E$9,$E$5,$E$6)*B24+$E$7*C24+$E$8</f>
        <v>61.2520333932077</v>
      </c>
    </row>
    <row r="26" customFormat="false" ht="15" hidden="false" customHeight="false" outlineLevel="0" collapsed="false">
      <c r="A26" s="5" t="n">
        <v>24</v>
      </c>
      <c r="B26" s="5" t="n">
        <f aca="false">$E$2*B25+$E$3*C25+$E$4</f>
        <v>133.730532903961</v>
      </c>
      <c r="C26" s="5" t="n">
        <f aca="false">IF(A26&lt;=$E$9,$E$5,$E$6)*B25+$E$7*C25+$E$8</f>
        <v>62.7496393370982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33</v>
      </c>
      <c r="B1" s="3" t="s">
        <v>34</v>
      </c>
      <c r="C1" s="3" t="s">
        <v>35</v>
      </c>
    </row>
    <row r="2" customFormat="false" ht="15" hidden="false" customHeight="false" outlineLevel="0" collapsed="false">
      <c r="A2" s="2" t="s">
        <v>36</v>
      </c>
      <c r="B2" s="9" t="n">
        <v>0.35</v>
      </c>
      <c r="C2" s="2" t="s">
        <v>37</v>
      </c>
    </row>
    <row r="3" customFormat="false" ht="15" hidden="false" customHeight="false" outlineLevel="0" collapsed="false">
      <c r="A3" s="2" t="s">
        <v>38</v>
      </c>
      <c r="B3" s="9" t="n">
        <v>0.95</v>
      </c>
      <c r="C3" s="2" t="s">
        <v>39</v>
      </c>
    </row>
    <row r="4" customFormat="false" ht="15" hidden="false" customHeight="false" outlineLevel="0" collapsed="false">
      <c r="A4" s="2" t="s">
        <v>40</v>
      </c>
      <c r="B4" s="9" t="n">
        <v>0.9704</v>
      </c>
      <c r="C4" s="2" t="s">
        <v>41</v>
      </c>
    </row>
    <row r="5" customFormat="false" ht="15" hidden="false" customHeight="false" outlineLevel="0" collapsed="false">
      <c r="A5" s="2" t="s">
        <v>42</v>
      </c>
      <c r="B5" s="9" t="n">
        <v>0.9932</v>
      </c>
      <c r="C5" s="2" t="s">
        <v>43</v>
      </c>
    </row>
    <row r="6" customFormat="false" ht="15" hidden="false" customHeight="false" outlineLevel="0" collapsed="false">
      <c r="A6" s="2" t="s">
        <v>26</v>
      </c>
      <c r="B6" s="9" t="n">
        <v>150</v>
      </c>
      <c r="C6" s="2" t="s">
        <v>44</v>
      </c>
    </row>
    <row r="7" customFormat="false" ht="15" hidden="false" customHeight="false" outlineLevel="0" collapsed="false">
      <c r="A7" s="2" t="s">
        <v>27</v>
      </c>
      <c r="B7" s="9" t="n">
        <v>55</v>
      </c>
      <c r="C7" s="2" t="s">
        <v>45</v>
      </c>
    </row>
    <row r="8" customFormat="false" ht="15" hidden="false" customHeight="false" outlineLevel="0" collapsed="false">
      <c r="A8" s="2" t="s">
        <v>29</v>
      </c>
      <c r="B8" s="9" t="n">
        <v>600</v>
      </c>
      <c r="C8" s="2" t="s">
        <v>46</v>
      </c>
    </row>
    <row r="9" customFormat="false" ht="15" hidden="false" customHeight="false" outlineLevel="0" collapsed="false">
      <c r="A9" s="2" t="s">
        <v>30</v>
      </c>
      <c r="B9" s="9" t="n">
        <v>280</v>
      </c>
      <c r="C9" s="2" t="s">
        <v>47</v>
      </c>
    </row>
    <row r="10" customFormat="false" ht="15" hidden="false" customHeight="false" outlineLevel="0" collapsed="false">
      <c r="A10" s="2" t="s">
        <v>48</v>
      </c>
      <c r="B10" s="9" t="n">
        <v>133.7305</v>
      </c>
      <c r="C10" s="2" t="s">
        <v>49</v>
      </c>
    </row>
    <row r="11" customFormat="false" ht="15" hidden="false" customHeight="false" outlineLevel="0" collapsed="false">
      <c r="A11" s="2" t="s">
        <v>50</v>
      </c>
      <c r="B11" s="9" t="n">
        <v>62.7496</v>
      </c>
      <c r="C11" s="2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33</v>
      </c>
      <c r="B1" s="3" t="s">
        <v>52</v>
      </c>
      <c r="C1" s="3" t="s">
        <v>34</v>
      </c>
      <c r="D1" s="3" t="s">
        <v>53</v>
      </c>
      <c r="E1" s="3" t="s">
        <v>54</v>
      </c>
    </row>
    <row r="2" customFormat="false" ht="15" hidden="false" customHeight="false" outlineLevel="0" collapsed="false">
      <c r="A2" s="2" t="s">
        <v>36</v>
      </c>
      <c r="B2" s="5" t="n">
        <f aca="false">Interactions!B8</f>
        <v>0.35</v>
      </c>
      <c r="C2" s="5" t="n">
        <f aca="false">Reference_Values!B2</f>
        <v>0.35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38</v>
      </c>
      <c r="B3" s="5" t="n">
        <f aca="false">Interactions!B9</f>
        <v>0.95</v>
      </c>
      <c r="C3" s="5" t="n">
        <f aca="false">Reference_Values!B3</f>
        <v>0.95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40</v>
      </c>
      <c r="B4" s="5" t="n">
        <f aca="false">Integrated!E18</f>
        <v>0.970415945787923</v>
      </c>
      <c r="C4" s="5" t="n">
        <f aca="false">Reference_Values!B4</f>
        <v>0.9704</v>
      </c>
      <c r="D4" s="2" t="n">
        <f aca="false">ABS(B4-C4)</f>
        <v>1.59457879229663E-005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42</v>
      </c>
      <c r="B5" s="5" t="n">
        <f aca="false">Integrated!E19</f>
        <v>0.993178210632764</v>
      </c>
      <c r="C5" s="5" t="n">
        <f aca="false">Reference_Values!B5</f>
        <v>0.9932</v>
      </c>
      <c r="D5" s="2" t="n">
        <f aca="false">ABS(B5-C5)</f>
        <v>2.17893672364022E-005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26</v>
      </c>
      <c r="B6" s="5" t="n">
        <f aca="false">Integrated!E12</f>
        <v>150</v>
      </c>
      <c r="C6" s="5" t="n">
        <f aca="false">Reference_Values!B6</f>
        <v>150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27</v>
      </c>
      <c r="B7" s="5" t="n">
        <f aca="false">Integrated!E13</f>
        <v>55.0000000000001</v>
      </c>
      <c r="C7" s="5" t="n">
        <f aca="false">Reference_Values!B7</f>
        <v>55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29</v>
      </c>
      <c r="B8" s="5" t="n">
        <f aca="false">Integrated!E15</f>
        <v>600.000000000003</v>
      </c>
      <c r="C8" s="5" t="n">
        <f aca="false">Reference_Values!B8</f>
        <v>600</v>
      </c>
      <c r="D8" s="2" t="n">
        <f aca="false">ABS(B8-C8)</f>
        <v>2.50111042987555E-012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30</v>
      </c>
      <c r="B9" s="5" t="n">
        <f aca="false">Integrated!E16</f>
        <v>280.000000000001</v>
      </c>
      <c r="C9" s="5" t="n">
        <f aca="false">Reference_Values!B9</f>
        <v>280</v>
      </c>
      <c r="D9" s="2" t="n">
        <f aca="false">ABS(B9-C9)</f>
        <v>1.19371179607697E-012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48</v>
      </c>
      <c r="B10" s="5" t="n">
        <f aca="false">Integrated!B26</f>
        <v>133.730532903961</v>
      </c>
      <c r="C10" s="5" t="n">
        <f aca="false">Reference_Values!B10</f>
        <v>133.7305</v>
      </c>
      <c r="D10" s="2" t="n">
        <f aca="false">ABS(B10-C10)</f>
        <v>3.29039613120585E-005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50</v>
      </c>
      <c r="B11" s="5" t="n">
        <f aca="false">Integrated!C26</f>
        <v>62.7496393370982</v>
      </c>
      <c r="C11" s="5" t="n">
        <f aca="false">Reference_Values!B11</f>
        <v>62.7496</v>
      </c>
      <c r="D11" s="2" t="n">
        <f aca="false">ABS(B11-C11)</f>
        <v>3.93370981726093E-005</v>
      </c>
      <c r="E11" s="1" t="str">
        <f aca="false">IF(D11&lt;0.0005,"PASS","FAIL")</f>
        <v>PASS</v>
      </c>
    </row>
    <row r="13" customFormat="false" ht="15" hidden="false" customHeight="false" outlineLevel="0" collapsed="false">
      <c r="A13" s="2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2026-07-13T23:05:08Z</dcterms:created>
  <dc:creator>openpyxl</dc:creator>
  <dc:description/>
  <dc:language>en-US</dc:language>
  <cp:lastModifiedBy/>
  <dcterms:modified xsi:type="dcterms:W3CDTF">2026-07-13T23:05:08Z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