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GEOP" sheetId="2" state="visible" r:id="rId4"/>
    <sheet name="Pareto" sheetId="3" state="visible" r:id="rId5"/>
    <sheet name="Reference_Values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<sst xmlns="http://schemas.openxmlformats.org/spreadsheetml/2006/main" count="67" uniqueCount="56">
  <si>
    <t xml:space="preserve">DCT Laboratory — Vol I, Ch 15: Mathematical Formulation of Enterprise Optimization</t>
  </si>
  <si>
    <t xml:space="preserve">Seed 26115 · Companion to DCT_V1_Ch15_Lab.ipynb and AXIOM-15.</t>
  </si>
  <si>
    <t xml:space="preserve">The GEOP solved exactly: the interior KKT point violates I_F &gt;= 0, so the optimum is a corner</t>
  </si>
  <si>
    <t xml:space="preserve">with the constraint active; marginal products equalized on the reduced problem; Pareto sweep.</t>
  </si>
  <si>
    <t xml:space="preserve">LEGEND — pale-gold cells are the editable inputs.</t>
  </si>
  <si>
    <t xml:space="preserve">Quantity</t>
  </si>
  <si>
    <t xml:space="preserve">F</t>
  </si>
  <si>
    <t xml:space="preserve">H</t>
  </si>
  <si>
    <t xml:space="preserve">T</t>
  </si>
  <si>
    <t xml:space="preserve">K0</t>
  </si>
  <si>
    <t xml:space="preserve">delta</t>
  </si>
  <si>
    <t xml:space="preserve">alpha</t>
  </si>
  <si>
    <t xml:space="preserve">budget / TFP</t>
  </si>
  <si>
    <t xml:space="preserve">BASE = (1-delta)*K0</t>
  </si>
  <si>
    <t xml:space="preserve">S = SUM(BASE)+B</t>
  </si>
  <si>
    <t xml:space="preserve">KKT unconstrained I = alpha*S - BASE</t>
  </si>
  <si>
    <t xml:space="preserve">Corner: I_F=0; S2=BASE_H+BASE_T+B</t>
  </si>
  <si>
    <t xml:space="preserve">K'_H = aH/(aH+aT)*S2 ; K'_T</t>
  </si>
  <si>
    <t xml:space="preserve">I* = K' - BASE</t>
  </si>
  <si>
    <t xml:space="preserve">Y* = A*BASE_F^aF*K'_H^aH*K'_T^aT</t>
  </si>
  <si>
    <t xml:space="preserve">Y even split (2,2,2)</t>
  </si>
  <si>
    <t xml:space="preserve">marginal ratio (aH/K'H)/(aT/K'T)</t>
  </si>
  <si>
    <t xml:space="preserve">I_H</t>
  </si>
  <si>
    <t xml:space="preserve">Y</t>
  </si>
  <si>
    <t xml:space="preserve">f1</t>
  </si>
  <si>
    <t xml:space="preserve">f2</t>
  </si>
  <si>
    <t xml:space="preserve">score w=1</t>
  </si>
  <si>
    <t xml:space="preserve">score w=0</t>
  </si>
  <si>
    <t xml:space="preserve">argmax I_H, w=1</t>
  </si>
  <si>
    <t xml:space="preserve">argmax I_H, w=0</t>
  </si>
  <si>
    <t xml:space="preserve">n distinct (of the two)</t>
  </si>
  <si>
    <t xml:space="preserve">Checkpoint</t>
  </si>
  <si>
    <t xml:space="preserve">Engine value</t>
  </si>
  <si>
    <t xml:space="preserve">Meaning</t>
  </si>
  <si>
    <t xml:space="preserve">kkt_IF_unconstrained</t>
  </si>
  <si>
    <t xml:space="preserve">Negative: the interior point is infeasible</t>
  </si>
  <si>
    <t xml:space="preserve">IH_star</t>
  </si>
  <si>
    <t xml:space="preserve">Corner optimum, human</t>
  </si>
  <si>
    <t xml:space="preserve">IT_star</t>
  </si>
  <si>
    <t xml:space="preserve">Corner optimum, tech</t>
  </si>
  <si>
    <t xml:space="preserve">Y_star</t>
  </si>
  <si>
    <t xml:space="preserve">The GEOP's value</t>
  </si>
  <si>
    <t xml:space="preserve">Y_even_split</t>
  </si>
  <si>
    <t xml:space="preserve">The unoptimized comparator</t>
  </si>
  <si>
    <t xml:space="preserve">marginal_ratio</t>
  </si>
  <si>
    <t xml:space="preserve">Optimality conditions verified</t>
  </si>
  <si>
    <t xml:space="preserve">argmax_IH_w1</t>
  </si>
  <si>
    <t xml:space="preserve">Pure-output weights</t>
  </si>
  <si>
    <t xml:space="preserve">argmax_IH_w0</t>
  </si>
  <si>
    <t xml:space="preserve">Pure-buffer weights</t>
  </si>
  <si>
    <t xml:space="preserve">n_distinct_solutions</t>
  </si>
  <si>
    <t xml:space="preserve">The weights choose the decision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</si>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</sst>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2"/>
  </cols>
  <sheetData>
    <row r="1" customFormat="false" ht="15" hidden="false" customHeight="false" outlineLevel="0" collapsed="false">
      <c r="A1" s="3" t="s">
        <v>5</v>
      </c>
      <c r="B1" s="3" t="s">
        <v>6</v>
      </c>
      <c r="C1" s="3" t="s">
        <v>7</v>
      </c>
      <c r="D1" s="3" t="s">
        <v>8</v>
      </c>
      <c r="E1" s="3"/>
    </row>
    <row r="2" customFormat="false" ht="15" hidden="false" customHeight="false" outlineLevel="0" collapsed="false">
      <c r="A2" s="2" t="s">
        <v>9</v>
      </c>
      <c r="B2" s="4" t="n">
        <v>40</v>
      </c>
      <c r="C2" s="4" t="n">
        <v>30</v>
      </c>
      <c r="D2" s="4" t="n">
        <v>20</v>
      </c>
    </row>
    <row r="3" customFormat="false" ht="15" hidden="false" customHeight="false" outlineLevel="0" collapsed="false">
      <c r="A3" s="2" t="s">
        <v>10</v>
      </c>
      <c r="B3" s="4" t="n">
        <v>0.02</v>
      </c>
      <c r="C3" s="4" t="n">
        <v>0.06</v>
      </c>
      <c r="D3" s="4" t="n">
        <v>0.1</v>
      </c>
    </row>
    <row r="4" customFormat="false" ht="15" hidden="false" customHeight="false" outlineLevel="0" collapsed="false">
      <c r="A4" s="2" t="s">
        <v>11</v>
      </c>
      <c r="B4" s="4" t="n">
        <v>0.3</v>
      </c>
      <c r="C4" s="4" t="n">
        <v>0.4</v>
      </c>
      <c r="D4" s="4" t="n">
        <v>0.3</v>
      </c>
    </row>
    <row r="5" customFormat="false" ht="15" hidden="false" customHeight="false" outlineLevel="0" collapsed="false">
      <c r="A5" s="2" t="s">
        <v>12</v>
      </c>
      <c r="B5" s="4" t="n">
        <v>6</v>
      </c>
      <c r="C5" s="4" t="n">
        <v>10</v>
      </c>
    </row>
    <row r="7" customFormat="false" ht="15" hidden="false" customHeight="false" outlineLevel="0" collapsed="false">
      <c r="A7" s="1" t="s">
        <v>13</v>
      </c>
      <c r="B7" s="5" t="n">
        <f aca="false">B2*(1-B3)</f>
        <v>39.2</v>
      </c>
      <c r="C7" s="5" t="n">
        <f aca="false">C2*(1-C3)</f>
        <v>28.2</v>
      </c>
      <c r="D7" s="5" t="n">
        <f aca="false">D2*(1-D3)</f>
        <v>18</v>
      </c>
    </row>
    <row r="8" customFormat="false" ht="15" hidden="false" customHeight="false" outlineLevel="0" collapsed="false">
      <c r="A8" s="2" t="s">
        <v>14</v>
      </c>
      <c r="B8" s="5" t="n">
        <f aca="false">SUM(B7:D7)+B5</f>
        <v>91.4</v>
      </c>
    </row>
    <row r="9" customFormat="false" ht="15" hidden="false" customHeight="false" outlineLevel="0" collapsed="false">
      <c r="A9" s="1" t="s">
        <v>15</v>
      </c>
      <c r="B9" s="5" t="n">
        <f aca="false">B4*$B$8-B7</f>
        <v>-11.78</v>
      </c>
      <c r="C9" s="5" t="n">
        <f aca="false">C4*$B$8-C7</f>
        <v>8.36</v>
      </c>
      <c r="D9" s="5" t="n">
        <f aca="false">D4*$B$8-D7</f>
        <v>9.42</v>
      </c>
    </row>
    <row r="11" customFormat="false" ht="15" hidden="false" customHeight="false" outlineLevel="0" collapsed="false">
      <c r="A11" s="1" t="s">
        <v>16</v>
      </c>
      <c r="B11" s="5" t="n">
        <f aca="false">C7+D7+B5</f>
        <v>52.2</v>
      </c>
    </row>
    <row r="12" customFormat="false" ht="15" hidden="false" customHeight="false" outlineLevel="0" collapsed="false">
      <c r="A12" s="2" t="s">
        <v>17</v>
      </c>
      <c r="C12" s="5" t="n">
        <f aca="false">C4/(C4+D4)*$B$11</f>
        <v>29.8285714285714</v>
      </c>
      <c r="D12" s="5" t="n">
        <f aca="false">D4/(C4+D4)*$B$11</f>
        <v>22.3714285714286</v>
      </c>
    </row>
    <row r="13" customFormat="false" ht="15" hidden="false" customHeight="false" outlineLevel="0" collapsed="false">
      <c r="A13" s="1" t="s">
        <v>18</v>
      </c>
      <c r="C13" s="6" t="n">
        <f aca="false">C12-C7</f>
        <v>1.62857142857143</v>
      </c>
      <c r="D13" s="6" t="n">
        <f aca="false">D12-D7</f>
        <v>4.37142857142857</v>
      </c>
    </row>
    <row r="14" customFormat="false" ht="15" hidden="false" customHeight="false" outlineLevel="0" collapsed="false">
      <c r="A14" s="2" t="s">
        <v>19</v>
      </c>
      <c r="B14" s="6" t="n">
        <f aca="false">C5*B7^B4*C12^C4*D12^D4</f>
        <v>296.993481326039</v>
      </c>
    </row>
    <row r="15" customFormat="false" ht="15" hidden="false" customHeight="false" outlineLevel="0" collapsed="false">
      <c r="A15" s="2" t="s">
        <v>20</v>
      </c>
      <c r="B15" s="6" t="n">
        <f aca="false">C5*(B7+2)^B4*(C7+2)^C4*(D7+2)^D4</f>
        <v>292.941526757182</v>
      </c>
    </row>
    <row r="16" customFormat="false" ht="15" hidden="false" customHeight="false" outlineLevel="0" collapsed="false">
      <c r="A16" s="2" t="s">
        <v>21</v>
      </c>
      <c r="B16" s="6" t="n">
        <f aca="false">(C4/C12)/(D4/D12)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4" min="3" style="0" width="10"/>
    <col collapsed="false" customWidth="true" hidden="false" outlineLevel="0" max="6" min="5" style="0" width="12"/>
  </cols>
  <sheetData>
    <row r="1" customFormat="false" ht="15" hidden="false" customHeight="false" outlineLevel="0" collapsed="false">
      <c r="A1" s="3" t="s">
        <v>22</v>
      </c>
      <c r="B1" s="3" t="s">
        <v>23</v>
      </c>
      <c r="C1" s="3" t="s">
        <v>24</v>
      </c>
      <c r="D1" s="3" t="s">
        <v>25</v>
      </c>
      <c r="E1" s="3" t="s">
        <v>26</v>
      </c>
      <c r="F1" s="3" t="s">
        <v>27</v>
      </c>
    </row>
    <row r="2" customFormat="false" ht="15" hidden="false" customHeight="false" outlineLevel="0" collapsed="false">
      <c r="A2" s="5" t="n">
        <v>0</v>
      </c>
      <c r="B2" s="5" t="n">
        <f aca="false">GEOP!$C$5*GEOP!$B$7^GEOP!$B$4*(GEOP!$C$7+A2)^GEOP!$C$4*(GEOP!$D$7+GEOP!$B$5-A2)^GEOP!$D$4</f>
        <v>296.584763340842</v>
      </c>
      <c r="C2" s="5" t="n">
        <f aca="false">B2/MAX($B$2:$B$14)</f>
        <v>0.998632465124629</v>
      </c>
      <c r="D2" s="5" t="n">
        <f aca="false">A2/GEOP!$B$5</f>
        <v>0</v>
      </c>
      <c r="E2" s="5" t="n">
        <f aca="false">1*C2+0*D2</f>
        <v>0.998632465124629</v>
      </c>
      <c r="F2" s="5" t="n">
        <f aca="false">0*C2+1*D2</f>
        <v>0</v>
      </c>
    </row>
    <row r="3" customFormat="false" ht="15" hidden="false" customHeight="false" outlineLevel="0" collapsed="false">
      <c r="A3" s="5" t="n">
        <v>0.5</v>
      </c>
      <c r="B3" s="5" t="n">
        <f aca="false">GEOP!$C$5*GEOP!$B$7^GEOP!$B$4*(GEOP!$C$7+A3)^GEOP!$C$4*(GEOP!$D$7+GEOP!$B$5-A3)^GEOP!$D$4</f>
        <v>296.796610916841</v>
      </c>
      <c r="C3" s="5" t="n">
        <f aca="false">B3/MAX($B$2:$B$14)</f>
        <v>0.999345778460984</v>
      </c>
      <c r="D3" s="5" t="n">
        <f aca="false">A3/GEOP!$B$5</f>
        <v>0.0833333333333333</v>
      </c>
      <c r="E3" s="5" t="n">
        <f aca="false">1*C3+0*D3</f>
        <v>0.999345778460984</v>
      </c>
      <c r="F3" s="5" t="n">
        <f aca="false">0*C3+1*D3</f>
        <v>0.0833333333333333</v>
      </c>
    </row>
    <row r="4" customFormat="false" ht="15" hidden="false" customHeight="false" outlineLevel="0" collapsed="false">
      <c r="A4" s="5" t="n">
        <v>1</v>
      </c>
      <c r="B4" s="5" t="n">
        <f aca="false">GEOP!$C$5*GEOP!$B$7^GEOP!$B$4*(GEOP!$C$7+A4)^GEOP!$C$4*(GEOP!$D$7+GEOP!$B$5-A4)^GEOP!$D$4</f>
        <v>296.932210573009</v>
      </c>
      <c r="C4" s="5" t="n">
        <f aca="false">B4/MAX($B$2:$B$14)</f>
        <v>0.99980235693583</v>
      </c>
      <c r="D4" s="5" t="n">
        <f aca="false">A4/GEOP!$B$5</f>
        <v>0.166666666666667</v>
      </c>
      <c r="E4" s="5" t="n">
        <f aca="false">1*C4+0*D4</f>
        <v>0.99980235693583</v>
      </c>
      <c r="F4" s="5" t="n">
        <f aca="false">0*C4+1*D4</f>
        <v>0.166666666666667</v>
      </c>
    </row>
    <row r="5" customFormat="false" ht="15" hidden="false" customHeight="false" outlineLevel="0" collapsed="false">
      <c r="A5" s="5" t="n">
        <v>1.5</v>
      </c>
      <c r="B5" s="5" t="n">
        <f aca="false">GEOP!$C$5*GEOP!$B$7^GEOP!$B$4*(GEOP!$C$7+A5)^GEOP!$C$4*(GEOP!$D$7+GEOP!$B$5-A5)^GEOP!$D$4</f>
        <v>296.990908766248</v>
      </c>
      <c r="C5" s="5" t="n">
        <f aca="false">B5/MAX($B$2:$B$14)</f>
        <v>1</v>
      </c>
      <c r="D5" s="5" t="n">
        <f aca="false">A5/GEOP!$B$5</f>
        <v>0.25</v>
      </c>
      <c r="E5" s="5" t="n">
        <f aca="false">1*C5+0*D5</f>
        <v>1</v>
      </c>
      <c r="F5" s="5" t="n">
        <f aca="false">0*C5+1*D5</f>
        <v>0.25</v>
      </c>
    </row>
    <row r="6" customFormat="false" ht="15" hidden="false" customHeight="false" outlineLevel="0" collapsed="false">
      <c r="A6" s="5" t="n">
        <v>2</v>
      </c>
      <c r="B6" s="5" t="n">
        <f aca="false">GEOP!$C$5*GEOP!$B$7^GEOP!$B$4*(GEOP!$C$7+A6)^GEOP!$C$4*(GEOP!$D$7+GEOP!$B$5-A6)^GEOP!$D$4</f>
        <v>296.971930071608</v>
      </c>
      <c r="C6" s="5" t="n">
        <f aca="false">B6/MAX($B$2:$B$14)</f>
        <v>0.999936096715152</v>
      </c>
      <c r="D6" s="5" t="n">
        <f aca="false">A6/GEOP!$B$5</f>
        <v>0.333333333333333</v>
      </c>
      <c r="E6" s="5" t="n">
        <f aca="false">1*C6+0*D6</f>
        <v>0.999936096715152</v>
      </c>
      <c r="F6" s="5" t="n">
        <f aca="false">0*C6+1*D6</f>
        <v>0.333333333333333</v>
      </c>
    </row>
    <row r="7" customFormat="false" ht="15" hidden="false" customHeight="false" outlineLevel="0" collapsed="false">
      <c r="A7" s="5" t="n">
        <v>2.5</v>
      </c>
      <c r="B7" s="5" t="n">
        <f aca="false">GEOP!$C$5*GEOP!$B$7^GEOP!$B$4*(GEOP!$C$7+A7)^GEOP!$C$4*(GEOP!$D$7+GEOP!$B$5-A7)^GEOP!$D$4</f>
        <v>296.874371997646</v>
      </c>
      <c r="C7" s="5" t="n">
        <f aca="false">B7/MAX($B$2:$B$14)</f>
        <v>0.999607608296541</v>
      </c>
      <c r="D7" s="5" t="n">
        <f aca="false">A7/GEOP!$B$5</f>
        <v>0.416666666666667</v>
      </c>
      <c r="E7" s="5" t="n">
        <f aca="false">1*C7+0*D7</f>
        <v>0.999607608296541</v>
      </c>
      <c r="F7" s="5" t="n">
        <f aca="false">0*C7+1*D7</f>
        <v>0.416666666666667</v>
      </c>
    </row>
    <row r="8" customFormat="false" ht="15" hidden="false" customHeight="false" outlineLevel="0" collapsed="false">
      <c r="A8" s="5" t="n">
        <v>3</v>
      </c>
      <c r="B8" s="5" t="n">
        <f aca="false">GEOP!$C$5*GEOP!$B$7^GEOP!$B$4*(GEOP!$C$7+A8)^GEOP!$C$4*(GEOP!$D$7+GEOP!$B$5-A8)^GEOP!$D$4</f>
        <v>296.69719886241</v>
      </c>
      <c r="C8" s="5" t="n">
        <f aca="false">B8/MAX($B$2:$B$14)</f>
        <v>0.999011047492805</v>
      </c>
      <c r="D8" s="5" t="n">
        <f aca="false">A8/GEOP!$B$5</f>
        <v>0.5</v>
      </c>
      <c r="E8" s="5" t="n">
        <f aca="false">1*C8+0*D8</f>
        <v>0.999011047492805</v>
      </c>
      <c r="F8" s="5" t="n">
        <f aca="false">0*C8+1*D8</f>
        <v>0.5</v>
      </c>
    </row>
    <row r="9" customFormat="false" ht="15" hidden="false" customHeight="false" outlineLevel="0" collapsed="false">
      <c r="A9" s="5" t="n">
        <v>3.5</v>
      </c>
      <c r="B9" s="5" t="n">
        <f aca="false">GEOP!$C$5*GEOP!$B$7^GEOP!$B$4*(GEOP!$C$7+A9)^GEOP!$C$4*(GEOP!$D$7+GEOP!$B$5-A9)^GEOP!$D$4</f>
        <v>296.439234636311</v>
      </c>
      <c r="C9" s="5" t="n">
        <f aca="false">B9/MAX($B$2:$B$14)</f>
        <v>0.998142454487148</v>
      </c>
      <c r="D9" s="5" t="n">
        <f aca="false">A9/GEOP!$B$5</f>
        <v>0.583333333333333</v>
      </c>
      <c r="E9" s="5" t="n">
        <f aca="false">1*C9+0*D9</f>
        <v>0.998142454487148</v>
      </c>
      <c r="F9" s="5" t="n">
        <f aca="false">0*C9+1*D9</f>
        <v>0.583333333333333</v>
      </c>
    </row>
    <row r="10" customFormat="false" ht="15" hidden="false" customHeight="false" outlineLevel="0" collapsed="false">
      <c r="A10" s="5" t="n">
        <v>4</v>
      </c>
      <c r="B10" s="5" t="n">
        <f aca="false">GEOP!$C$5*GEOP!$B$7^GEOP!$B$4*(GEOP!$C$7+A10)^GEOP!$C$4*(GEOP!$D$7+GEOP!$B$5-A10)^GEOP!$D$4</f>
        <v>296.099154639191</v>
      </c>
      <c r="C10" s="5" t="n">
        <f aca="false">B10/MAX($B$2:$B$14)</f>
        <v>0.996997368940479</v>
      </c>
      <c r="D10" s="5" t="n">
        <f aca="false">A10/GEOP!$B$5</f>
        <v>0.666666666666667</v>
      </c>
      <c r="E10" s="5" t="n">
        <f aca="false">1*C10+0*D10</f>
        <v>0.996997368940479</v>
      </c>
      <c r="F10" s="5" t="n">
        <f aca="false">0*C10+1*D10</f>
        <v>0.666666666666667</v>
      </c>
    </row>
    <row r="11" customFormat="false" ht="15" hidden="false" customHeight="false" outlineLevel="0" collapsed="false">
      <c r="A11" s="5" t="n">
        <v>4.5</v>
      </c>
      <c r="B11" s="5" t="n">
        <f aca="false">GEOP!$C$5*GEOP!$B$7^GEOP!$B$4*(GEOP!$C$7+A11)^GEOP!$C$4*(GEOP!$D$7+GEOP!$B$5-A11)^GEOP!$D$4</f>
        <v>295.675475956705</v>
      </c>
      <c r="C11" s="5" t="n">
        <f aca="false">B11/MAX($B$2:$B$14)</f>
        <v>0.995570797722368</v>
      </c>
      <c r="D11" s="5" t="n">
        <f aca="false">A11/GEOP!$B$5</f>
        <v>0.75</v>
      </c>
      <c r="E11" s="5" t="n">
        <f aca="false">1*C11+0*D11</f>
        <v>0.995570797722368</v>
      </c>
      <c r="F11" s="5" t="n">
        <f aca="false">0*C11+1*D11</f>
        <v>0.75</v>
      </c>
    </row>
    <row r="12" customFormat="false" ht="15" hidden="false" customHeight="false" outlineLevel="0" collapsed="false">
      <c r="A12" s="5" t="n">
        <v>5</v>
      </c>
      <c r="B12" s="5" t="n">
        <f aca="false">GEOP!$C$5*GEOP!$B$7^GEOP!$B$4*(GEOP!$C$7+A12)^GEOP!$C$4*(GEOP!$D$7+GEOP!$B$5-A12)^GEOP!$D$4</f>
        <v>295.166546414936</v>
      </c>
      <c r="C12" s="5" t="n">
        <f aca="false">B12/MAX($B$2:$B$14)</f>
        <v>0.99385717778739</v>
      </c>
      <c r="D12" s="5" t="n">
        <f aca="false">A12/GEOP!$B$5</f>
        <v>0.833333333333333</v>
      </c>
      <c r="E12" s="5" t="n">
        <f aca="false">1*C12+0*D12</f>
        <v>0.99385717778739</v>
      </c>
      <c r="F12" s="5" t="n">
        <f aca="false">0*C12+1*D12</f>
        <v>0.833333333333333</v>
      </c>
    </row>
    <row r="13" customFormat="false" ht="15" hidden="false" customHeight="false" outlineLevel="0" collapsed="false">
      <c r="A13" s="5" t="n">
        <v>5.5</v>
      </c>
      <c r="B13" s="5" t="n">
        <f aca="false">GEOP!$C$5*GEOP!$B$7^GEOP!$B$4*(GEOP!$C$7+A13)^GEOP!$C$4*(GEOP!$D$7+GEOP!$B$5-A13)^GEOP!$D$4</f>
        <v>294.570531920927</v>
      </c>
      <c r="C13" s="5" t="n">
        <f aca="false">B13/MAX($B$2:$B$14)</f>
        <v>0.991850333549348</v>
      </c>
      <c r="D13" s="5" t="n">
        <f aca="false">A13/GEOP!$B$5</f>
        <v>0.916666666666667</v>
      </c>
      <c r="E13" s="5" t="n">
        <f aca="false">1*C13+0*D13</f>
        <v>0.991850333549348</v>
      </c>
      <c r="F13" s="5" t="n">
        <f aca="false">0*C13+1*D13</f>
        <v>0.916666666666667</v>
      </c>
    </row>
    <row r="14" customFormat="false" ht="15" hidden="false" customHeight="false" outlineLevel="0" collapsed="false">
      <c r="A14" s="5" t="n">
        <v>6</v>
      </c>
      <c r="B14" s="5" t="n">
        <f aca="false">GEOP!$C$5*GEOP!$B$7^GEOP!$B$4*(GEOP!$C$7+A14)^GEOP!$C$4*(GEOP!$D$7+GEOP!$B$5-A14)^GEOP!$D$4</f>
        <v>293.885401939381</v>
      </c>
      <c r="C14" s="5" t="n">
        <f aca="false">B14/MAX($B$2:$B$14)</f>
        <v>0.989543427979773</v>
      </c>
      <c r="D14" s="5" t="n">
        <f aca="false">A14/GEOP!$B$5</f>
        <v>1</v>
      </c>
      <c r="E14" s="5" t="n">
        <f aca="false">1*C14+0*D14</f>
        <v>0.989543427979773</v>
      </c>
      <c r="F14" s="5" t="n">
        <f aca="false">0*C14+1*D14</f>
        <v>1</v>
      </c>
    </row>
    <row r="16" customFormat="false" ht="15" hidden="false" customHeight="false" outlineLevel="0" collapsed="false">
      <c r="A16" s="2" t="s">
        <v>28</v>
      </c>
      <c r="B16" s="6" t="n">
        <f aca="false">INDEX(A2:A14,MATCH(MAX(E2:E14),E2:E14,0))</f>
        <v>1.5</v>
      </c>
    </row>
    <row r="17" customFormat="false" ht="15" hidden="false" customHeight="false" outlineLevel="0" collapsed="false">
      <c r="A17" s="2" t="s">
        <v>29</v>
      </c>
      <c r="B17" s="6" t="n">
        <f aca="false">INDEX(A2:A14,MATCH(MAX(F2:F14),F2:F14,0))</f>
        <v>6</v>
      </c>
    </row>
    <row r="18" customFormat="false" ht="15" hidden="false" customHeight="false" outlineLevel="0" collapsed="false">
      <c r="A18" s="2" t="s">
        <v>30</v>
      </c>
      <c r="B18" s="1" t="n">
        <f aca="false">IF(B16=B17,1,2)</f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3" t="s">
        <v>31</v>
      </c>
      <c r="B1" s="3" t="s">
        <v>32</v>
      </c>
      <c r="C1" s="3" t="s">
        <v>33</v>
      </c>
    </row>
    <row r="2" customFormat="false" ht="15" hidden="false" customHeight="false" outlineLevel="0" collapsed="false">
      <c r="A2" s="2" t="s">
        <v>34</v>
      </c>
      <c r="B2" s="7" t="n">
        <v>-11.78</v>
      </c>
      <c r="C2" s="2" t="s">
        <v>35</v>
      </c>
    </row>
    <row r="3" customFormat="false" ht="15" hidden="false" customHeight="false" outlineLevel="0" collapsed="false">
      <c r="A3" s="2" t="s">
        <v>36</v>
      </c>
      <c r="B3" s="7" t="n">
        <v>1.6286</v>
      </c>
      <c r="C3" s="2" t="s">
        <v>37</v>
      </c>
    </row>
    <row r="4" customFormat="false" ht="15" hidden="false" customHeight="false" outlineLevel="0" collapsed="false">
      <c r="A4" s="2" t="s">
        <v>38</v>
      </c>
      <c r="B4" s="7" t="n">
        <v>4.3714</v>
      </c>
      <c r="C4" s="2" t="s">
        <v>39</v>
      </c>
    </row>
    <row r="5" customFormat="false" ht="15" hidden="false" customHeight="false" outlineLevel="0" collapsed="false">
      <c r="A5" s="2" t="s">
        <v>40</v>
      </c>
      <c r="B5" s="7" t="n">
        <v>296.9935</v>
      </c>
      <c r="C5" s="2" t="s">
        <v>41</v>
      </c>
    </row>
    <row r="6" customFormat="false" ht="15" hidden="false" customHeight="false" outlineLevel="0" collapsed="false">
      <c r="A6" s="2" t="s">
        <v>42</v>
      </c>
      <c r="B6" s="7" t="n">
        <v>292.9415</v>
      </c>
      <c r="C6" s="2" t="s">
        <v>43</v>
      </c>
    </row>
    <row r="7" customFormat="false" ht="15" hidden="false" customHeight="false" outlineLevel="0" collapsed="false">
      <c r="A7" s="2" t="s">
        <v>44</v>
      </c>
      <c r="B7" s="7" t="n">
        <v>1</v>
      </c>
      <c r="C7" s="2" t="s">
        <v>45</v>
      </c>
    </row>
    <row r="8" customFormat="false" ht="15" hidden="false" customHeight="false" outlineLevel="0" collapsed="false">
      <c r="A8" s="2" t="s">
        <v>46</v>
      </c>
      <c r="B8" s="7" t="n">
        <v>1.5</v>
      </c>
      <c r="C8" s="2" t="s">
        <v>47</v>
      </c>
    </row>
    <row r="9" customFormat="false" ht="15" hidden="false" customHeight="false" outlineLevel="0" collapsed="false">
      <c r="A9" s="2" t="s">
        <v>48</v>
      </c>
      <c r="B9" s="7" t="n">
        <v>6</v>
      </c>
      <c r="C9" s="2" t="s">
        <v>49</v>
      </c>
    </row>
    <row r="10" customFormat="false" ht="15" hidden="false" customHeight="false" outlineLevel="0" collapsed="false">
      <c r="A10" s="2" t="s">
        <v>50</v>
      </c>
      <c r="B10" s="7" t="n">
        <v>2</v>
      </c>
      <c r="C10" s="2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31</v>
      </c>
      <c r="B1" s="3" t="s">
        <v>52</v>
      </c>
      <c r="C1" s="3" t="s">
        <v>32</v>
      </c>
      <c r="D1" s="3" t="s">
        <v>53</v>
      </c>
      <c r="E1" s="3" t="s">
        <v>54</v>
      </c>
    </row>
    <row r="2" customFormat="false" ht="15" hidden="false" customHeight="false" outlineLevel="0" collapsed="false">
      <c r="A2" s="2" t="s">
        <v>34</v>
      </c>
      <c r="B2" s="5" t="n">
        <f aca="false">GEOP!B9</f>
        <v>-11.78</v>
      </c>
      <c r="C2" s="5" t="n">
        <f aca="false">Reference_Values!B2</f>
        <v>-11.78</v>
      </c>
      <c r="D2" s="2" t="n">
        <f aca="false">ABS(B2-C2)</f>
        <v>0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36</v>
      </c>
      <c r="B3" s="5" t="n">
        <f aca="false">GEOP!C13</f>
        <v>1.62857142857143</v>
      </c>
      <c r="C3" s="5" t="n">
        <f aca="false">Reference_Values!B3</f>
        <v>1.6286</v>
      </c>
      <c r="D3" s="2" t="n">
        <f aca="false">ABS(B3-C3)</f>
        <v>2.85714285666039E-005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38</v>
      </c>
      <c r="B4" s="5" t="n">
        <f aca="false">GEOP!D13</f>
        <v>4.37142857142857</v>
      </c>
      <c r="C4" s="5" t="n">
        <f aca="false">Reference_Values!B4</f>
        <v>4.3714</v>
      </c>
      <c r="D4" s="2" t="n">
        <f aca="false">ABS(B4-C4)</f>
        <v>2.85714285732652E-005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40</v>
      </c>
      <c r="B5" s="5" t="n">
        <f aca="false">GEOP!B14</f>
        <v>296.993481326039</v>
      </c>
      <c r="C5" s="5" t="n">
        <f aca="false">Reference_Values!B5</f>
        <v>296.9935</v>
      </c>
      <c r="D5" s="2" t="n">
        <f aca="false">ABS(B5-C5)</f>
        <v>1.86739607670461E-005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42</v>
      </c>
      <c r="B6" s="5" t="n">
        <f aca="false">GEOP!B15</f>
        <v>292.941526757182</v>
      </c>
      <c r="C6" s="5" t="n">
        <f aca="false">Reference_Values!B6</f>
        <v>292.9415</v>
      </c>
      <c r="D6" s="2" t="n">
        <f aca="false">ABS(B6-C6)</f>
        <v>2.67571821837009E-005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44</v>
      </c>
      <c r="B7" s="5" t="n">
        <f aca="false">GEOP!B16</f>
        <v>1</v>
      </c>
      <c r="C7" s="5" t="n">
        <f aca="false">Reference_Values!B7</f>
        <v>1</v>
      </c>
      <c r="D7" s="2" t="n">
        <f aca="false">ABS(B7-C7)</f>
        <v>0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46</v>
      </c>
      <c r="B8" s="5" t="n">
        <f aca="false">Pareto!B16</f>
        <v>1.5</v>
      </c>
      <c r="C8" s="5" t="n">
        <f aca="false">Reference_Values!B8</f>
        <v>1.5</v>
      </c>
      <c r="D8" s="2" t="n">
        <f aca="false">ABS(B8-C8)</f>
        <v>0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48</v>
      </c>
      <c r="B9" s="5" t="n">
        <f aca="false">Pareto!B17</f>
        <v>6</v>
      </c>
      <c r="C9" s="5" t="n">
        <f aca="false">Reference_Values!B9</f>
        <v>6</v>
      </c>
      <c r="D9" s="2" t="n">
        <f aca="false">ABS(B9-C9)</f>
        <v>0</v>
      </c>
      <c r="E9" s="1" t="str">
        <f aca="false">IF(D9&lt;0.0005,"PASS","FAIL")</f>
        <v>PASS</v>
      </c>
    </row>
    <row r="10" customFormat="false" ht="15" hidden="false" customHeight="false" outlineLevel="0" collapsed="false">
      <c r="A10" s="2" t="s">
        <v>50</v>
      </c>
      <c r="B10" s="5" t="n">
        <f aca="false">Pareto!B18</f>
        <v>2</v>
      </c>
      <c r="C10" s="5" t="n">
        <f aca="false">Reference_Values!B10</f>
        <v>2</v>
      </c>
      <c r="D10" s="2" t="n">
        <f aca="false">ABS(B10-C10)</f>
        <v>0</v>
      </c>
      <c r="E10" s="1" t="str">
        <f aca="false">IF(D10&lt;0.0005,"PASS","FAIL")</f>
        <v>PASS</v>
      </c>
    </row>
    <row r="12" customFormat="false" ht="15" hidden="false" customHeight="false" outlineLevel="0" collapsed="false">
      <c r="A12" s="2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2026-07-13T23:18:31Z</dcterms:created>
  <dc:creator>openpyxl</dc:creator>
  <dc:description/>
  <dc:language>en-US</dc:language>
  <cp:lastModifiedBy/>
  <dcterms:modified xsi:type="dcterms:W3CDTF">2026-07-13T23:18:31Z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