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olicyFlip" sheetId="2" state="visible" r:id="rId4"/>
    <sheet name="StochasticHJB" sheetId="3" state="visible" r:id="rId5"/>
    <sheet name="ChanceConstraint" sheetId="4" state="visible" r:id="rId6"/>
    <sheet name="Reference_Values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<sst xmlns="http://schemas.openxmlformats.org/spreadsheetml/2006/main" count="93" uniqueCount="74">
  <si>
    <t xml:space="preserve">DCT Laboratory — Vol II, Ch 9: Stochastic Enterprise Optimization</t>
  </si>
  <si>
    <t xml:space="preserve">Seed 26209 · Companion to DCT_V2_Ch09_Lab.ipynb and AXIOM-09 (Vol. II).</t>
  </si>
  <si>
    <t xml:space="preserve">The policy-flip sweep: both stationary-policy values in closed form across 21 drift</t>
  </si>
  <si>
    <t xml:space="preserve">probabilities, the flip found by MATCH; the stochastic HJB residual with the 1/2*sigma^2*x^2*V''</t>
  </si>
  <si>
    <t xml:space="preserve">term computing to zero; chance constraints via NORM.S.INV. Pale-gold cells are inputs.</t>
  </si>
  <si>
    <t xml:space="preserve">beta</t>
  </si>
  <si>
    <t xml:space="preserve">p</t>
  </si>
  <si>
    <t xml:space="preserve">V_G gentle FP</t>
  </si>
  <si>
    <t xml:space="preserve">V_G hard FP</t>
  </si>
  <si>
    <t xml:space="preserve">hard wins?</t>
  </si>
  <si>
    <t xml:space="preserve">V_G at p=0.2</t>
  </si>
  <si>
    <t xml:space="preserve">V_B at p=0.2</t>
  </si>
  <si>
    <t xml:space="preserve">gentle optimal at p=0.2? (0=yes)</t>
  </si>
  <si>
    <t xml:space="preserve">V_G hard fixed point</t>
  </si>
  <si>
    <t xml:space="preserve">hard optimal at p=0.6? (1=yes)</t>
  </si>
  <si>
    <t xml:space="preserve">p_flip = first p where hard wins</t>
  </si>
  <si>
    <t xml:space="preserve">Quantity</t>
  </si>
  <si>
    <t xml:space="preserve">Value</t>
  </si>
  <si>
    <t xml:space="preserve">rho</t>
  </si>
  <si>
    <t xml:space="preserve">r</t>
  </si>
  <si>
    <t xml:space="preserve">sigma</t>
  </si>
  <si>
    <t xml:space="preserve">A_sigma = (LN(rho)+r/rho-1-sigma^2/(2*rho))/rho</t>
  </si>
  <si>
    <t xml:space="preserve">V_sigma(10) = A_sigma + LN(10)/rho</t>
  </si>
  <si>
    <t xml:space="preserve">c*(10) = rho*10 (unchanged by sigma)</t>
  </si>
  <si>
    <t xml:space="preserve">value drop = sigma^2/(2*rho^2)</t>
  </si>
  <si>
    <t xml:space="preserve">resid(10): rho*V - (LN(rho*10)+(1/(rho*10))*(r*10-rho*10)+0.5*sigma^2*100*(-1/(rho*100)))</t>
  </si>
  <si>
    <t xml:space="preserve">V_sigma(25)</t>
  </si>
  <si>
    <t xml:space="preserve">resid(25)</t>
  </si>
  <si>
    <t xml:space="preserve">mu (mean return per unit)</t>
  </si>
  <si>
    <t xml:space="preserve">sigma_m</t>
  </si>
  <si>
    <t xml:space="preserve">L (required revenue)</t>
  </si>
  <si>
    <t xml:space="preserve">z(95%) = NORM.S.INV(0.95)</t>
  </si>
  <si>
    <t xml:space="preserve">i_min(95%) = L/(mu - z*sigma_m)</t>
  </si>
  <si>
    <t xml:space="preserve">i deterministic = L/mu</t>
  </si>
  <si>
    <t xml:space="preserve">guarantee premium</t>
  </si>
  <si>
    <t xml:space="preserve">z(99%)</t>
  </si>
  <si>
    <t xml:space="preserve">i_min(99%)</t>
  </si>
  <si>
    <t xml:space="preserve">Checkpoint</t>
  </si>
  <si>
    <t xml:space="preserve">Engine value</t>
  </si>
  <si>
    <t xml:space="preserve">Meaning</t>
  </si>
  <si>
    <t xml:space="preserve">VG_p02</t>
  </si>
  <si>
    <t xml:space="preserve">Gentle still wins, value down from 70</t>
  </si>
  <si>
    <t xml:space="preserve">VB_p02</t>
  </si>
  <si>
    <t xml:space="preserve">Repair chain at p=0.2</t>
  </si>
  <si>
    <t xml:space="preserve">policy_G_p02</t>
  </si>
  <si>
    <t xml:space="preserve">0 = gentle optimal</t>
  </si>
  <si>
    <t xml:space="preserve">VG_hardFP</t>
  </si>
  <si>
    <t xml:space="preserve">Hard/repair value, p-independent</t>
  </si>
  <si>
    <t xml:space="preserve">policy_G_p06</t>
  </si>
  <si>
    <t xml:space="preserve">1 = hard optimal: the flip</t>
  </si>
  <si>
    <t xml:space="preserve">p_flip</t>
  </si>
  <si>
    <t xml:space="preserve">Where care stops paying</t>
  </si>
  <si>
    <t xml:space="preserve">c_star_sigma</t>
  </si>
  <si>
    <t xml:space="preserve">The feedback law survives sigma</t>
  </si>
  <si>
    <t xml:space="preserve">value_drop</t>
  </si>
  <si>
    <t xml:space="preserve">Exactly sigma^2/(2 rho^2)</t>
  </si>
  <si>
    <t xml:space="preserve">V_sigma_x10</t>
  </si>
  <si>
    <t xml:space="preserve">-5 - 2 = -7</t>
  </si>
  <si>
    <t xml:space="preserve">resid_sigma_x10</t>
  </si>
  <si>
    <t xml:space="preserve">Stochastic verification: zero</t>
  </si>
  <si>
    <t xml:space="preserve">resid_sigma_x25</t>
  </si>
  <si>
    <t xml:space="preserve">And zero again</t>
  </si>
  <si>
    <t xml:space="preserve">i_min_95</t>
  </si>
  <si>
    <t xml:space="preserve">The 95% guarantee</t>
  </si>
  <si>
    <t xml:space="preserve">i_det</t>
  </si>
  <si>
    <t xml:space="preserve">The plan that ignores sigma</t>
  </si>
  <si>
    <t xml:space="preserve">guarantee_premium</t>
  </si>
  <si>
    <t xml:space="preserve">What certainty costs</t>
  </si>
  <si>
    <t xml:space="preserve">i_min_99</t>
  </si>
  <si>
    <t xml:space="preserve">99% is convexly dearer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</si>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</sst>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D6"/>
        <bgColor rgb="FFE8F0EC"/>
      </patternFill>
    </fill>
    <fill>
      <patternFill patternType="solid">
        <fgColor rgb="FF0B3D2E"/>
        <bgColor rgb="FF003366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3" t="s">
        <v>3</v>
      </c>
    </row>
    <row r="6" customFormat="false" ht="15" hidden="false" customHeight="true" outlineLevel="0" collapsed="false">
      <c r="B6" s="2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3" min="2" style="1" width="16"/>
    <col collapsed="false" customWidth="true" hidden="false" outlineLevel="0" max="4" min="4" style="1" width="12"/>
    <col collapsed="false" customWidth="true" hidden="false" outlineLevel="0" max="5" min="5" style="1" width="4"/>
    <col collapsed="false" customWidth="true" hidden="false" outlineLevel="0" max="6" min="6" style="1" width="26"/>
    <col collapsed="false" customWidth="true" hidden="false" outlineLevel="0" max="7" min="7" style="1" width="14"/>
  </cols>
  <sheetData>
    <row r="1" customFormat="false" ht="15" hidden="false" customHeight="true" outlineLevel="0" collapsed="false">
      <c r="F1" s="3" t="s">
        <v>5</v>
      </c>
      <c r="G1" s="4" t="n">
        <v>0.9</v>
      </c>
    </row>
    <row r="2" customFormat="false" ht="15" hidden="false" customHeight="true" outlineLevel="0" collapsed="false">
      <c r="A2" s="5" t="s">
        <v>6</v>
      </c>
      <c r="B2" s="5" t="s">
        <v>7</v>
      </c>
      <c r="C2" s="5" t="s">
        <v>8</v>
      </c>
      <c r="D2" s="5" t="s">
        <v>9</v>
      </c>
    </row>
    <row r="3" customFormat="false" ht="15" hidden="false" customHeight="true" outlineLevel="0" collapsed="false">
      <c r="A3" s="3" t="n">
        <v>0</v>
      </c>
      <c r="B3" s="6" t="n">
        <f aca="false">(7-4*$G$1*A3)/(1-$G$1*(1-A3)-$G$1^2*A3)</f>
        <v>70</v>
      </c>
      <c r="C3" s="6" t="n">
        <f aca="false">(10-4*$G$1)/(1-$G$1^2)</f>
        <v>33.6842105263158</v>
      </c>
      <c r="D3" s="3" t="n">
        <f aca="false">IF(C3&gt;B3,1,0)</f>
        <v>0</v>
      </c>
      <c r="F3" s="3" t="s">
        <v>10</v>
      </c>
      <c r="G3" s="7" t="n">
        <f aca="false">B7</f>
        <v>53.2203389830509</v>
      </c>
    </row>
    <row r="4" customFormat="false" ht="15" hidden="false" customHeight="true" outlineLevel="0" collapsed="false">
      <c r="A4" s="3" t="n">
        <v>0.05</v>
      </c>
      <c r="B4" s="6" t="n">
        <f aca="false">(7-4*$G$1*A4)/(1-$G$1*(1-A4)-$G$1^2*A4)</f>
        <v>65.2631578947368</v>
      </c>
      <c r="C4" s="6" t="n">
        <f aca="false">(10-4*$G$1)/(1-$G$1^2)</f>
        <v>33.6842105263158</v>
      </c>
      <c r="D4" s="3" t="n">
        <f aca="false">IF(C4&gt;B4,1,0)</f>
        <v>0</v>
      </c>
      <c r="F4" s="3" t="s">
        <v>11</v>
      </c>
      <c r="G4" s="7" t="n">
        <f aca="false">-4+G1*B7</f>
        <v>43.8983050847458</v>
      </c>
    </row>
    <row r="5" customFormat="false" ht="15" hidden="false" customHeight="true" outlineLevel="0" collapsed="false">
      <c r="A5" s="3" t="n">
        <v>0.1</v>
      </c>
      <c r="B5" s="6" t="n">
        <f aca="false">(7-4*$G$1*A5)/(1-$G$1*(1-A5)-$G$1^2*A5)</f>
        <v>60.9174311926606</v>
      </c>
      <c r="C5" s="6" t="n">
        <f aca="false">(10-4*$G$1)/(1-$G$1^2)</f>
        <v>33.6842105263158</v>
      </c>
      <c r="D5" s="3" t="n">
        <f aca="false">IF(C5&gt;B5,1,0)</f>
        <v>0</v>
      </c>
      <c r="F5" s="3" t="s">
        <v>12</v>
      </c>
      <c r="G5" s="7" t="n">
        <f aca="false">D7</f>
        <v>0</v>
      </c>
    </row>
    <row r="6" customFormat="false" ht="15" hidden="false" customHeight="true" outlineLevel="0" collapsed="false">
      <c r="A6" s="3" t="n">
        <v>0.15</v>
      </c>
      <c r="B6" s="6" t="n">
        <f aca="false">(7-4*$G$1*A6)/(1-$G$1*(1-A6)-$G$1^2*A6)</f>
        <v>56.9162995594714</v>
      </c>
      <c r="C6" s="6" t="n">
        <f aca="false">(10-4*$G$1)/(1-$G$1^2)</f>
        <v>33.6842105263158</v>
      </c>
      <c r="D6" s="3" t="n">
        <f aca="false">IF(C6&gt;B6,1,0)</f>
        <v>0</v>
      </c>
      <c r="F6" s="3" t="s">
        <v>13</v>
      </c>
      <c r="G6" s="7" t="n">
        <f aca="false">C3</f>
        <v>33.6842105263158</v>
      </c>
    </row>
    <row r="7" customFormat="false" ht="15" hidden="false" customHeight="true" outlineLevel="0" collapsed="false">
      <c r="A7" s="3" t="n">
        <v>0.2</v>
      </c>
      <c r="B7" s="6" t="n">
        <f aca="false">(7-4*$G$1*A7)/(1-$G$1*(1-A7)-$G$1^2*A7)</f>
        <v>53.2203389830509</v>
      </c>
      <c r="C7" s="6" t="n">
        <f aca="false">(10-4*$G$1)/(1-$G$1^2)</f>
        <v>33.6842105263158</v>
      </c>
      <c r="D7" s="3" t="n">
        <f aca="false">IF(C7&gt;B7,1,0)</f>
        <v>0</v>
      </c>
      <c r="F7" s="3" t="s">
        <v>14</v>
      </c>
      <c r="G7" s="7" t="n">
        <f aca="false">D15</f>
        <v>1</v>
      </c>
    </row>
    <row r="8" customFormat="false" ht="15" hidden="false" customHeight="true" outlineLevel="0" collapsed="false">
      <c r="A8" s="3" t="n">
        <v>0.25</v>
      </c>
      <c r="B8" s="6" t="n">
        <f aca="false">(7-4*$G$1*A8)/(1-$G$1*(1-A8)-$G$1^2*A8)</f>
        <v>49.795918367347</v>
      </c>
      <c r="C8" s="6" t="n">
        <f aca="false">(10-4*$G$1)/(1-$G$1^2)</f>
        <v>33.6842105263158</v>
      </c>
      <c r="D8" s="3" t="n">
        <f aca="false">IF(C8&gt;B8,1,0)</f>
        <v>0</v>
      </c>
      <c r="F8" s="3" t="s">
        <v>15</v>
      </c>
      <c r="G8" s="7" t="n">
        <f aca="false">INDEX(A3:A23,MATCH(1,D3:D23,0))</f>
        <v>0.55</v>
      </c>
    </row>
    <row r="9" customFormat="false" ht="15" hidden="false" customHeight="true" outlineLevel="0" collapsed="false">
      <c r="A9" s="3" t="n">
        <v>0.3</v>
      </c>
      <c r="B9" s="6" t="n">
        <f aca="false">(7-4*$G$1*A9)/(1-$G$1*(1-A9)-$G$1^2*A9)</f>
        <v>46.6141732283465</v>
      </c>
      <c r="C9" s="6" t="n">
        <f aca="false">(10-4*$G$1)/(1-$G$1^2)</f>
        <v>33.6842105263158</v>
      </c>
      <c r="D9" s="3" t="n">
        <f aca="false">IF(C9&gt;B9,1,0)</f>
        <v>0</v>
      </c>
    </row>
    <row r="10" customFormat="false" ht="15" hidden="false" customHeight="true" outlineLevel="0" collapsed="false">
      <c r="A10" s="3" t="n">
        <v>0.35</v>
      </c>
      <c r="B10" s="6" t="n">
        <f aca="false">(7-4*$G$1*A10)/(1-$G$1*(1-A10)-$G$1^2*A10)</f>
        <v>43.6501901140685</v>
      </c>
      <c r="C10" s="6" t="n">
        <f aca="false">(10-4*$G$1)/(1-$G$1^2)</f>
        <v>33.6842105263158</v>
      </c>
      <c r="D10" s="3" t="n">
        <f aca="false">IF(C10&gt;B10,1,0)</f>
        <v>0</v>
      </c>
    </row>
    <row r="11" customFormat="false" ht="15" hidden="false" customHeight="true" outlineLevel="0" collapsed="false">
      <c r="A11" s="3" t="n">
        <v>0.4</v>
      </c>
      <c r="B11" s="6" t="n">
        <f aca="false">(7-4*$G$1*A11)/(1-$G$1*(1-A11)-$G$1^2*A11)</f>
        <v>40.8823529411765</v>
      </c>
      <c r="C11" s="6" t="n">
        <f aca="false">(10-4*$G$1)/(1-$G$1^2)</f>
        <v>33.6842105263158</v>
      </c>
      <c r="D11" s="3" t="n">
        <f aca="false">IF(C11&gt;B11,1,0)</f>
        <v>0</v>
      </c>
    </row>
    <row r="12" customFormat="false" ht="15" hidden="false" customHeight="true" outlineLevel="0" collapsed="false">
      <c r="A12" s="3" t="n">
        <v>0.45</v>
      </c>
      <c r="B12" s="6" t="n">
        <f aca="false">(7-4*$G$1*A12)/(1-$G$1*(1-A12)-$G$1^2*A12)</f>
        <v>38.2918149466193</v>
      </c>
      <c r="C12" s="6" t="n">
        <f aca="false">(10-4*$G$1)/(1-$G$1^2)</f>
        <v>33.6842105263158</v>
      </c>
      <c r="D12" s="3" t="n">
        <f aca="false">IF(C12&gt;B12,1,0)</f>
        <v>0</v>
      </c>
    </row>
    <row r="13" customFormat="false" ht="15" hidden="false" customHeight="true" outlineLevel="0" collapsed="false">
      <c r="A13" s="3" t="n">
        <v>0.5</v>
      </c>
      <c r="B13" s="6" t="n">
        <f aca="false">(7-4*$G$1*A13)/(1-$G$1*(1-A13)-$G$1^2*A13)</f>
        <v>35.8620689655172</v>
      </c>
      <c r="C13" s="6" t="n">
        <f aca="false">(10-4*$G$1)/(1-$G$1^2)</f>
        <v>33.6842105263158</v>
      </c>
      <c r="D13" s="3" t="n">
        <f aca="false">IF(C13&gt;B13,1,0)</f>
        <v>0</v>
      </c>
    </row>
    <row r="14" customFormat="false" ht="15" hidden="false" customHeight="true" outlineLevel="0" collapsed="false">
      <c r="A14" s="3" t="n">
        <v>0.55</v>
      </c>
      <c r="B14" s="6" t="n">
        <f aca="false">(7-4*$G$1*A14)/(1-$G$1*(1-A14)-$G$1^2*A14)</f>
        <v>33.5785953177258</v>
      </c>
      <c r="C14" s="6" t="n">
        <f aca="false">(10-4*$G$1)/(1-$G$1^2)</f>
        <v>33.6842105263158</v>
      </c>
      <c r="D14" s="3" t="n">
        <f aca="false">IF(C14&gt;B14,1,0)</f>
        <v>1</v>
      </c>
    </row>
    <row r="15" customFormat="false" ht="15" hidden="false" customHeight="true" outlineLevel="0" collapsed="false">
      <c r="A15" s="3" t="n">
        <v>0.6</v>
      </c>
      <c r="B15" s="6" t="n">
        <f aca="false">(7-4*$G$1*A15)/(1-$G$1*(1-A15)-$G$1^2*A15)</f>
        <v>31.4285714285714</v>
      </c>
      <c r="C15" s="6" t="n">
        <f aca="false">(10-4*$G$1)/(1-$G$1^2)</f>
        <v>33.6842105263158</v>
      </c>
      <c r="D15" s="3" t="n">
        <f aca="false">IF(C15&gt;B15,1,0)</f>
        <v>1</v>
      </c>
    </row>
    <row r="16" customFormat="false" ht="15" hidden="false" customHeight="true" outlineLevel="0" collapsed="false">
      <c r="A16" s="3" t="n">
        <v>0.65</v>
      </c>
      <c r="B16" s="6" t="n">
        <f aca="false">(7-4*$G$1*A16)/(1-$G$1*(1-A16)-$G$1^2*A16)</f>
        <v>29.4006309148265</v>
      </c>
      <c r="C16" s="6" t="n">
        <f aca="false">(10-4*$G$1)/(1-$G$1^2)</f>
        <v>33.6842105263158</v>
      </c>
      <c r="D16" s="3" t="n">
        <f aca="false">IF(C16&gt;B16,1,0)</f>
        <v>1</v>
      </c>
    </row>
    <row r="17" customFormat="false" ht="15" hidden="false" customHeight="true" outlineLevel="0" collapsed="false">
      <c r="A17" s="3" t="n">
        <v>0.7</v>
      </c>
      <c r="B17" s="6" t="n">
        <f aca="false">(7-4*$G$1*A17)/(1-$G$1*(1-A17)-$G$1^2*A17)</f>
        <v>27.4846625766871</v>
      </c>
      <c r="C17" s="6" t="n">
        <f aca="false">(10-4*$G$1)/(1-$G$1^2)</f>
        <v>33.6842105263158</v>
      </c>
      <c r="D17" s="3" t="n">
        <f aca="false">IF(C17&gt;B17,1,0)</f>
        <v>1</v>
      </c>
    </row>
    <row r="18" customFormat="false" ht="15" hidden="false" customHeight="true" outlineLevel="0" collapsed="false">
      <c r="A18" s="3" t="n">
        <v>0.75</v>
      </c>
      <c r="B18" s="6" t="n">
        <f aca="false">(7-4*$G$1*A18)/(1-$G$1*(1-A18)-$G$1^2*A18)</f>
        <v>25.6716417910448</v>
      </c>
      <c r="C18" s="6" t="n">
        <f aca="false">(10-4*$G$1)/(1-$G$1^2)</f>
        <v>33.6842105263158</v>
      </c>
      <c r="D18" s="3" t="n">
        <f aca="false">IF(C18&gt;B18,1,0)</f>
        <v>1</v>
      </c>
    </row>
    <row r="19" customFormat="false" ht="15" hidden="false" customHeight="true" outlineLevel="0" collapsed="false">
      <c r="A19" s="3" t="n">
        <v>0.8</v>
      </c>
      <c r="B19" s="6" t="n">
        <f aca="false">(7-4*$G$1*A19)/(1-$G$1*(1-A19)-$G$1^2*A19)</f>
        <v>23.953488372093</v>
      </c>
      <c r="C19" s="6" t="n">
        <f aca="false">(10-4*$G$1)/(1-$G$1^2)</f>
        <v>33.6842105263158</v>
      </c>
      <c r="D19" s="3" t="n">
        <f aca="false">IF(C19&gt;B19,1,0)</f>
        <v>1</v>
      </c>
    </row>
    <row r="20" customFormat="false" ht="15" hidden="false" customHeight="true" outlineLevel="0" collapsed="false">
      <c r="A20" s="3" t="n">
        <v>0.85</v>
      </c>
      <c r="B20" s="6" t="n">
        <f aca="false">(7-4*$G$1*A20)/(1-$G$1*(1-A20)-$G$1^2*A20)</f>
        <v>22.3229461756374</v>
      </c>
      <c r="C20" s="6" t="n">
        <f aca="false">(10-4*$G$1)/(1-$G$1^2)</f>
        <v>33.6842105263158</v>
      </c>
      <c r="D20" s="3" t="n">
        <f aca="false">IF(C20&gt;B20,1,0)</f>
        <v>1</v>
      </c>
    </row>
    <row r="21" customFormat="false" ht="15" hidden="false" customHeight="true" outlineLevel="0" collapsed="false">
      <c r="A21" s="3" t="n">
        <v>0.9</v>
      </c>
      <c r="B21" s="6" t="n">
        <f aca="false">(7-4*$G$1*A21)/(1-$G$1*(1-A21)-$G$1^2*A21)</f>
        <v>20.7734806629834</v>
      </c>
      <c r="C21" s="6" t="n">
        <f aca="false">(10-4*$G$1)/(1-$G$1^2)</f>
        <v>33.6842105263158</v>
      </c>
      <c r="D21" s="3" t="n">
        <f aca="false">IF(C21&gt;B21,1,0)</f>
        <v>1</v>
      </c>
    </row>
    <row r="22" customFormat="false" ht="15" hidden="false" customHeight="true" outlineLevel="0" collapsed="false">
      <c r="A22" s="3" t="n">
        <v>0.95</v>
      </c>
      <c r="B22" s="6" t="n">
        <f aca="false">(7-4*$G$1*A22)/(1-$G$1*(1-A22)-$G$1^2*A22)</f>
        <v>19.2991913746631</v>
      </c>
      <c r="C22" s="6" t="n">
        <f aca="false">(10-4*$G$1)/(1-$G$1^2)</f>
        <v>33.6842105263158</v>
      </c>
      <c r="D22" s="3" t="n">
        <f aca="false">IF(C22&gt;B22,1,0)</f>
        <v>1</v>
      </c>
    </row>
    <row r="23" customFormat="false" ht="15" hidden="false" customHeight="true" outlineLevel="0" collapsed="false">
      <c r="A23" s="3" t="n">
        <v>1</v>
      </c>
      <c r="B23" s="6" t="n">
        <f aca="false">(7-4*$G$1*A23)/(1-$G$1*(1-A23)-$G$1^2*A23)</f>
        <v>17.8947368421053</v>
      </c>
      <c r="C23" s="6" t="n">
        <f aca="false">(10-4*$G$1)/(1-$G$1^2)</f>
        <v>33.6842105263158</v>
      </c>
      <c r="D23" s="3" t="n">
        <f aca="false">IF(C23&gt;B23,1,0)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4"/>
    <col collapsed="false" customWidth="true" hidden="false" outlineLevel="0" max="3" min="3" style="1" width="10"/>
  </cols>
  <sheetData>
    <row r="1" customFormat="false" ht="15" hidden="false" customHeight="true" outlineLevel="0" collapsed="false">
      <c r="A1" s="5" t="s">
        <v>16</v>
      </c>
      <c r="B1" s="5" t="s">
        <v>17</v>
      </c>
      <c r="C1" s="5"/>
    </row>
    <row r="2" customFormat="false" ht="15" hidden="false" customHeight="true" outlineLevel="0" collapsed="false">
      <c r="A2" s="3" t="s">
        <v>18</v>
      </c>
      <c r="B2" s="8" t="n">
        <v>0.1</v>
      </c>
    </row>
    <row r="3" customFormat="false" ht="15" hidden="false" customHeight="true" outlineLevel="0" collapsed="false">
      <c r="A3" s="3" t="s">
        <v>19</v>
      </c>
      <c r="B3" s="8" t="n">
        <v>0.05</v>
      </c>
    </row>
    <row r="4" customFormat="false" ht="15" hidden="false" customHeight="true" outlineLevel="0" collapsed="false">
      <c r="A4" s="3" t="s">
        <v>20</v>
      </c>
      <c r="B4" s="8" t="n">
        <v>0.2</v>
      </c>
    </row>
    <row r="5" customFormat="false" ht="15" hidden="false" customHeight="true" outlineLevel="0" collapsed="false">
      <c r="A5" s="3" t="s">
        <v>21</v>
      </c>
      <c r="B5" s="7" t="n">
        <f aca="false">(LN(B2)+B3/B2-1-B4^2/(2*B2))/B2</f>
        <v>-30.0258509299405</v>
      </c>
    </row>
    <row r="6" customFormat="false" ht="15" hidden="false" customHeight="true" outlineLevel="0" collapsed="false">
      <c r="A6" s="3" t="s">
        <v>22</v>
      </c>
      <c r="B6" s="7" t="n">
        <f aca="false">B5+LN(10)/B2</f>
        <v>-7</v>
      </c>
    </row>
    <row r="7" customFormat="false" ht="15" hidden="false" customHeight="true" outlineLevel="0" collapsed="false">
      <c r="A7" s="3" t="s">
        <v>23</v>
      </c>
      <c r="B7" s="7" t="n">
        <f aca="false">B2*10</f>
        <v>1</v>
      </c>
    </row>
    <row r="8" customFormat="false" ht="15" hidden="false" customHeight="true" outlineLevel="0" collapsed="false">
      <c r="A8" s="3" t="s">
        <v>24</v>
      </c>
      <c r="B8" s="7" t="n">
        <f aca="false">B4^2/(2*B2^2)</f>
        <v>2</v>
      </c>
    </row>
    <row r="9" customFormat="false" ht="15" hidden="false" customHeight="true" outlineLevel="0" collapsed="false">
      <c r="A9" s="3" t="s">
        <v>25</v>
      </c>
      <c r="B9" s="7" t="n">
        <f aca="false">B2*B6-(LN(B2*10)+(1/(B2*10))*(B3*10-B2*10)+0.5*B4^2*100*(-1/(B2*100)))</f>
        <v>0</v>
      </c>
    </row>
    <row r="10" customFormat="false" ht="15" hidden="false" customHeight="true" outlineLevel="0" collapsed="false">
      <c r="A10" s="3" t="s">
        <v>26</v>
      </c>
      <c r="B10" s="7" t="n">
        <f aca="false">B5+LN(25)/B2</f>
        <v>2.16290731874155</v>
      </c>
    </row>
    <row r="11" customFormat="false" ht="15" hidden="false" customHeight="true" outlineLevel="0" collapsed="false">
      <c r="A11" s="3" t="s">
        <v>27</v>
      </c>
      <c r="B11" s="7" t="n">
        <f aca="false">B2*B10-(LN(B2*25)+(1/(B2*25))*(B3*25-B2*25)+0.5*B4^2*625*(-1/(B2*625)))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4"/>
    <col collapsed="false" customWidth="true" hidden="false" outlineLevel="0" max="3" min="3" style="1" width="10"/>
  </cols>
  <sheetData>
    <row r="1" customFormat="false" ht="15" hidden="false" customHeight="true" outlineLevel="0" collapsed="false">
      <c r="A1" s="5" t="s">
        <v>16</v>
      </c>
      <c r="B1" s="5" t="s">
        <v>17</v>
      </c>
      <c r="C1" s="5"/>
    </row>
    <row r="2" customFormat="false" ht="15" hidden="false" customHeight="true" outlineLevel="0" collapsed="false">
      <c r="A2" s="3" t="s">
        <v>28</v>
      </c>
      <c r="B2" s="8" t="n">
        <v>2</v>
      </c>
    </row>
    <row r="3" customFormat="false" ht="15" hidden="false" customHeight="true" outlineLevel="0" collapsed="false">
      <c r="A3" s="3" t="s">
        <v>29</v>
      </c>
      <c r="B3" s="8" t="n">
        <v>0.5</v>
      </c>
    </row>
    <row r="4" customFormat="false" ht="15" hidden="false" customHeight="true" outlineLevel="0" collapsed="false">
      <c r="A4" s="3" t="s">
        <v>30</v>
      </c>
      <c r="B4" s="8" t="n">
        <v>10</v>
      </c>
    </row>
    <row r="5" customFormat="false" ht="15" hidden="false" customHeight="true" outlineLevel="0" collapsed="false">
      <c r="A5" s="3" t="s">
        <v>31</v>
      </c>
      <c r="B5" s="7" t="n">
        <f aca="false">NORMSINV(0.95)</f>
        <v>1.64485362695147</v>
      </c>
    </row>
    <row r="6" customFormat="false" ht="15" hidden="false" customHeight="true" outlineLevel="0" collapsed="false">
      <c r="A6" s="3" t="s">
        <v>32</v>
      </c>
      <c r="B6" s="7" t="n">
        <f aca="false">B4/(B2-B5*B3)</f>
        <v>8.49204118643028</v>
      </c>
    </row>
    <row r="7" customFormat="false" ht="15" hidden="false" customHeight="true" outlineLevel="0" collapsed="false">
      <c r="A7" s="3" t="s">
        <v>33</v>
      </c>
      <c r="B7" s="7" t="n">
        <f aca="false">B4/B2</f>
        <v>5</v>
      </c>
    </row>
    <row r="8" customFormat="false" ht="15" hidden="false" customHeight="true" outlineLevel="0" collapsed="false">
      <c r="A8" s="3" t="s">
        <v>34</v>
      </c>
      <c r="B8" s="7" t="n">
        <f aca="false">B6-B7</f>
        <v>3.49204118643028</v>
      </c>
    </row>
    <row r="9" customFormat="false" ht="15" hidden="false" customHeight="true" outlineLevel="0" collapsed="false">
      <c r="A9" s="3" t="s">
        <v>35</v>
      </c>
      <c r="B9" s="7" t="n">
        <f aca="false">NORMSINV(0.99)</f>
        <v>2.32634787404084</v>
      </c>
    </row>
    <row r="10" customFormat="false" ht="15" hidden="false" customHeight="true" outlineLevel="0" collapsed="false">
      <c r="A10" s="3" t="s">
        <v>36</v>
      </c>
      <c r="B10" s="7" t="n">
        <f aca="false">B4/(B2-B9*B3)</f>
        <v>11.949914614746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6"/>
    <col collapsed="false" customWidth="true" hidden="false" outlineLevel="0" max="3" min="3" style="1" width="66"/>
  </cols>
  <sheetData>
    <row r="1" customFormat="false" ht="15" hidden="false" customHeight="true" outlineLevel="0" collapsed="false">
      <c r="A1" s="5" t="s">
        <v>37</v>
      </c>
      <c r="B1" s="5" t="s">
        <v>38</v>
      </c>
      <c r="C1" s="5" t="s">
        <v>39</v>
      </c>
    </row>
    <row r="2" customFormat="false" ht="15" hidden="false" customHeight="true" outlineLevel="0" collapsed="false">
      <c r="A2" s="3" t="s">
        <v>40</v>
      </c>
      <c r="B2" s="9" t="n">
        <v>53.2203</v>
      </c>
      <c r="C2" s="3" t="s">
        <v>41</v>
      </c>
    </row>
    <row r="3" customFormat="false" ht="15" hidden="false" customHeight="true" outlineLevel="0" collapsed="false">
      <c r="A3" s="3" t="s">
        <v>42</v>
      </c>
      <c r="B3" s="9" t="n">
        <v>43.8983</v>
      </c>
      <c r="C3" s="3" t="s">
        <v>43</v>
      </c>
    </row>
    <row r="4" customFormat="false" ht="15" hidden="false" customHeight="true" outlineLevel="0" collapsed="false">
      <c r="A4" s="3" t="s">
        <v>44</v>
      </c>
      <c r="B4" s="9" t="n">
        <v>0</v>
      </c>
      <c r="C4" s="3" t="s">
        <v>45</v>
      </c>
    </row>
    <row r="5" customFormat="false" ht="15" hidden="false" customHeight="true" outlineLevel="0" collapsed="false">
      <c r="A5" s="3" t="s">
        <v>46</v>
      </c>
      <c r="B5" s="9" t="n">
        <v>33.6842</v>
      </c>
      <c r="C5" s="3" t="s">
        <v>47</v>
      </c>
    </row>
    <row r="6" customFormat="false" ht="15" hidden="false" customHeight="true" outlineLevel="0" collapsed="false">
      <c r="A6" s="3" t="s">
        <v>48</v>
      </c>
      <c r="B6" s="9" t="n">
        <v>1</v>
      </c>
      <c r="C6" s="3" t="s">
        <v>49</v>
      </c>
    </row>
    <row r="7" customFormat="false" ht="15" hidden="false" customHeight="true" outlineLevel="0" collapsed="false">
      <c r="A7" s="3" t="s">
        <v>50</v>
      </c>
      <c r="B7" s="9" t="n">
        <v>0.55</v>
      </c>
      <c r="C7" s="3" t="s">
        <v>51</v>
      </c>
    </row>
    <row r="8" customFormat="false" ht="15" hidden="false" customHeight="true" outlineLevel="0" collapsed="false">
      <c r="A8" s="3" t="s">
        <v>52</v>
      </c>
      <c r="B8" s="9" t="n">
        <v>1</v>
      </c>
      <c r="C8" s="3" t="s">
        <v>53</v>
      </c>
    </row>
    <row r="9" customFormat="false" ht="15" hidden="false" customHeight="true" outlineLevel="0" collapsed="false">
      <c r="A9" s="3" t="s">
        <v>54</v>
      </c>
      <c r="B9" s="9" t="n">
        <v>2</v>
      </c>
      <c r="C9" s="3" t="s">
        <v>55</v>
      </c>
    </row>
    <row r="10" customFormat="false" ht="15" hidden="false" customHeight="true" outlineLevel="0" collapsed="false">
      <c r="A10" s="3" t="s">
        <v>56</v>
      </c>
      <c r="B10" s="9" t="n">
        <v>-7</v>
      </c>
      <c r="C10" s="3" t="s">
        <v>57</v>
      </c>
    </row>
    <row r="11" customFormat="false" ht="15" hidden="false" customHeight="true" outlineLevel="0" collapsed="false">
      <c r="A11" s="3" t="s">
        <v>58</v>
      </c>
      <c r="B11" s="9" t="n">
        <v>0</v>
      </c>
      <c r="C11" s="3" t="s">
        <v>59</v>
      </c>
    </row>
    <row r="12" customFormat="false" ht="15" hidden="false" customHeight="true" outlineLevel="0" collapsed="false">
      <c r="A12" s="3" t="s">
        <v>60</v>
      </c>
      <c r="B12" s="9" t="n">
        <v>0</v>
      </c>
      <c r="C12" s="3" t="s">
        <v>61</v>
      </c>
    </row>
    <row r="13" customFormat="false" ht="15" hidden="false" customHeight="true" outlineLevel="0" collapsed="false">
      <c r="A13" s="3" t="s">
        <v>62</v>
      </c>
      <c r="B13" s="9" t="n">
        <v>8.492</v>
      </c>
      <c r="C13" s="3" t="s">
        <v>63</v>
      </c>
    </row>
    <row r="14" customFormat="false" ht="15" hidden="false" customHeight="true" outlineLevel="0" collapsed="false">
      <c r="A14" s="3" t="s">
        <v>64</v>
      </c>
      <c r="B14" s="9" t="n">
        <v>5</v>
      </c>
      <c r="C14" s="3" t="s">
        <v>65</v>
      </c>
    </row>
    <row r="15" customFormat="false" ht="15" hidden="false" customHeight="true" outlineLevel="0" collapsed="false">
      <c r="A15" s="3" t="s">
        <v>66</v>
      </c>
      <c r="B15" s="9" t="n">
        <v>3.492</v>
      </c>
      <c r="C15" s="3" t="s">
        <v>67</v>
      </c>
    </row>
    <row r="16" customFormat="false" ht="15" hidden="false" customHeight="true" outlineLevel="0" collapsed="false">
      <c r="A16" s="3" t="s">
        <v>68</v>
      </c>
      <c r="B16" s="9" t="n">
        <v>11.9499</v>
      </c>
      <c r="C16" s="3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5" t="s">
        <v>37</v>
      </c>
      <c r="B1" s="5" t="s">
        <v>70</v>
      </c>
      <c r="C1" s="5" t="s">
        <v>38</v>
      </c>
      <c r="D1" s="5" t="s">
        <v>71</v>
      </c>
      <c r="E1" s="5" t="s">
        <v>72</v>
      </c>
    </row>
    <row r="2" customFormat="false" ht="15" hidden="false" customHeight="true" outlineLevel="0" collapsed="false">
      <c r="A2" s="3" t="s">
        <v>40</v>
      </c>
      <c r="B2" s="6" t="n">
        <f aca="false">PolicyFlip!G3</f>
        <v>53.2203389830509</v>
      </c>
      <c r="C2" s="6" t="n">
        <f aca="false">Reference_Values!B2</f>
        <v>53.2203</v>
      </c>
      <c r="D2" s="3" t="n">
        <f aca="false">ABS(B2-C2)</f>
        <v>3.89830508993327E-005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42</v>
      </c>
      <c r="B3" s="6" t="n">
        <f aca="false">PolicyFlip!G4</f>
        <v>43.8983050847458</v>
      </c>
      <c r="C3" s="6" t="n">
        <f aca="false">Reference_Values!B3</f>
        <v>43.8983</v>
      </c>
      <c r="D3" s="3" t="n">
        <f aca="false">ABS(B3-C3)</f>
        <v>5.084745815509E-006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44</v>
      </c>
      <c r="B4" s="6" t="n">
        <f aca="false">PolicyFlip!G5</f>
        <v>0</v>
      </c>
      <c r="C4" s="6" t="n">
        <f aca="false">Reference_Values!B4</f>
        <v>0</v>
      </c>
      <c r="D4" s="3" t="n">
        <f aca="false">ABS(B4-C4)</f>
        <v>0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46</v>
      </c>
      <c r="B5" s="6" t="n">
        <f aca="false">PolicyFlip!G6</f>
        <v>33.6842105263158</v>
      </c>
      <c r="C5" s="6" t="n">
        <f aca="false">Reference_Values!B5</f>
        <v>33.6842</v>
      </c>
      <c r="D5" s="3" t="n">
        <f aca="false">ABS(B5-C5)</f>
        <v>1.05263158047819E-005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48</v>
      </c>
      <c r="B6" s="6" t="n">
        <f aca="false">PolicyFlip!G7</f>
        <v>1</v>
      </c>
      <c r="C6" s="6" t="n">
        <f aca="false">Reference_Values!B6</f>
        <v>1</v>
      </c>
      <c r="D6" s="3" t="n">
        <f aca="false">ABS(B6-C6)</f>
        <v>0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50</v>
      </c>
      <c r="B7" s="6" t="n">
        <f aca="false">PolicyFlip!G8</f>
        <v>0.55</v>
      </c>
      <c r="C7" s="6" t="n">
        <f aca="false">Reference_Values!B7</f>
        <v>0.55</v>
      </c>
      <c r="D7" s="3" t="n">
        <f aca="false">ABS(B7-C7)</f>
        <v>0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52</v>
      </c>
      <c r="B8" s="6" t="n">
        <f aca="false">StochasticHJB!B7</f>
        <v>1</v>
      </c>
      <c r="C8" s="6" t="n">
        <f aca="false">Reference_Values!B8</f>
        <v>1</v>
      </c>
      <c r="D8" s="3" t="n">
        <f aca="false">ABS(B8-C8)</f>
        <v>0</v>
      </c>
      <c r="E8" s="2" t="str">
        <f aca="false">IF(D8&lt;0.0005,"PASS","FAIL")</f>
        <v>PASS</v>
      </c>
    </row>
    <row r="9" customFormat="false" ht="15" hidden="false" customHeight="true" outlineLevel="0" collapsed="false">
      <c r="A9" s="3" t="s">
        <v>54</v>
      </c>
      <c r="B9" s="6" t="n">
        <f aca="false">StochasticHJB!B8</f>
        <v>2</v>
      </c>
      <c r="C9" s="6" t="n">
        <f aca="false">Reference_Values!B9</f>
        <v>2</v>
      </c>
      <c r="D9" s="3" t="n">
        <f aca="false">ABS(B9-C9)</f>
        <v>0</v>
      </c>
      <c r="E9" s="2" t="str">
        <f aca="false">IF(D9&lt;0.0005,"PASS","FAIL")</f>
        <v>PASS</v>
      </c>
    </row>
    <row r="10" customFormat="false" ht="15" hidden="false" customHeight="true" outlineLevel="0" collapsed="false">
      <c r="A10" s="3" t="s">
        <v>56</v>
      </c>
      <c r="B10" s="6" t="n">
        <f aca="false">StochasticHJB!B6</f>
        <v>-7</v>
      </c>
      <c r="C10" s="6" t="n">
        <f aca="false">Reference_Values!B10</f>
        <v>-7</v>
      </c>
      <c r="D10" s="3" t="n">
        <f aca="false">ABS(B10-C10)</f>
        <v>0</v>
      </c>
      <c r="E10" s="2" t="str">
        <f aca="false">IF(D10&lt;0.0005,"PASS","FAIL")</f>
        <v>PASS</v>
      </c>
    </row>
    <row r="11" customFormat="false" ht="15" hidden="false" customHeight="true" outlineLevel="0" collapsed="false">
      <c r="A11" s="3" t="s">
        <v>58</v>
      </c>
      <c r="B11" s="6" t="n">
        <f aca="false">StochasticHJB!B9</f>
        <v>0</v>
      </c>
      <c r="C11" s="6" t="n">
        <f aca="false">Reference_Values!B11</f>
        <v>0</v>
      </c>
      <c r="D11" s="3" t="n">
        <f aca="false">ABS(B11-C11)</f>
        <v>0</v>
      </c>
      <c r="E11" s="2" t="str">
        <f aca="false">IF(D11&lt;0.0005,"PASS","FAIL")</f>
        <v>PASS</v>
      </c>
    </row>
    <row r="12" customFormat="false" ht="15" hidden="false" customHeight="true" outlineLevel="0" collapsed="false">
      <c r="A12" s="3" t="s">
        <v>60</v>
      </c>
      <c r="B12" s="6" t="n">
        <f aca="false">StochasticHJB!B11</f>
        <v>0</v>
      </c>
      <c r="C12" s="6" t="n">
        <f aca="false">Reference_Values!B12</f>
        <v>0</v>
      </c>
      <c r="D12" s="3" t="n">
        <f aca="false">ABS(B12-C12)</f>
        <v>0</v>
      </c>
      <c r="E12" s="2" t="str">
        <f aca="false">IF(D12&lt;0.0005,"PASS","FAIL")</f>
        <v>PASS</v>
      </c>
    </row>
    <row r="13" customFormat="false" ht="15" hidden="false" customHeight="true" outlineLevel="0" collapsed="false">
      <c r="A13" s="3" t="s">
        <v>62</v>
      </c>
      <c r="B13" s="6" t="n">
        <f aca="false">ChanceConstraint!B6</f>
        <v>8.49204118643028</v>
      </c>
      <c r="C13" s="6" t="n">
        <f aca="false">Reference_Values!B13</f>
        <v>8.492</v>
      </c>
      <c r="D13" s="3" t="n">
        <f aca="false">ABS(B13-C13)</f>
        <v>4.11864302805043E-005</v>
      </c>
      <c r="E13" s="2" t="str">
        <f aca="false">IF(D13&lt;0.0005,"PASS","FAIL")</f>
        <v>PASS</v>
      </c>
    </row>
    <row r="14" customFormat="false" ht="15" hidden="false" customHeight="true" outlineLevel="0" collapsed="false">
      <c r="A14" s="3" t="s">
        <v>64</v>
      </c>
      <c r="B14" s="6" t="n">
        <f aca="false">ChanceConstraint!B7</f>
        <v>5</v>
      </c>
      <c r="C14" s="6" t="n">
        <f aca="false">Reference_Values!B14</f>
        <v>5</v>
      </c>
      <c r="D14" s="3" t="n">
        <f aca="false">ABS(B14-C14)</f>
        <v>0</v>
      </c>
      <c r="E14" s="2" t="str">
        <f aca="false">IF(D14&lt;0.0005,"PASS","FAIL")</f>
        <v>PASS</v>
      </c>
    </row>
    <row r="15" customFormat="false" ht="15" hidden="false" customHeight="true" outlineLevel="0" collapsed="false">
      <c r="A15" s="3" t="s">
        <v>66</v>
      </c>
      <c r="B15" s="6" t="n">
        <f aca="false">ChanceConstraint!B8</f>
        <v>3.49204118643028</v>
      </c>
      <c r="C15" s="6" t="n">
        <f aca="false">Reference_Values!B15</f>
        <v>3.492</v>
      </c>
      <c r="D15" s="3" t="n">
        <f aca="false">ABS(B15-C15)</f>
        <v>4.11864302813925E-005</v>
      </c>
      <c r="E15" s="2" t="str">
        <f aca="false">IF(D15&lt;0.0005,"PASS","FAIL")</f>
        <v>PASS</v>
      </c>
    </row>
    <row r="16" customFormat="false" ht="15" hidden="false" customHeight="true" outlineLevel="0" collapsed="false">
      <c r="A16" s="3" t="s">
        <v>68</v>
      </c>
      <c r="B16" s="6" t="n">
        <f aca="false">ChanceConstraint!B10</f>
        <v>11.949914614746</v>
      </c>
      <c r="C16" s="6" t="n">
        <f aca="false">Reference_Values!B16</f>
        <v>11.9499</v>
      </c>
      <c r="D16" s="3" t="n">
        <f aca="false">ABS(B16-C16)</f>
        <v>1.46147459592072E-005</v>
      </c>
      <c r="E16" s="2" t="str">
        <f aca="false">IF(D16&lt;0.0005,"PASS","FAIL")</f>
        <v>PASS</v>
      </c>
    </row>
    <row r="18" customFormat="false" ht="15" hidden="false" customHeight="true" outlineLevel="0" collapsed="false">
      <c r="A18" s="3" t="s">
        <v>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2026-07-14T00:29:43Z</dcterms:created>
  <dc:creator>openpyxl</dc:creator>
  <dc:description/>
  <dc:language>en-US</dc:language>
  <cp:lastModifiedBy/>
  <dcterms:modified xsi:type="dcterms:W3CDTF">2026-07-14T00:30:12Z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