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CrossCase" sheetId="2" state="visible" r:id="rId4"/>
    <sheet name="Scorecard" sheetId="3" state="visible" r:id="rId5"/>
    <sheet name="FinalExam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<sst xmlns="http://schemas.openxmlformats.org/spreadsheetml/2006/main" count="101" uniqueCount="76">
  <si>
    <t xml:space="preserve">DCT Laboratory — Vol II, Ch 16: Enterprise Applications &amp; Integrated Case Studies</t>
  </si>
  <si>
    <t xml:space="preserve">Seed 26216 · The capstone. Companion to DCT_V2_Ch16_Lab.ipynb and AXIOM-16 (Vol. II).</t>
  </si>
  <si>
    <t xml:space="preserve">Seven sector cases Pareto-sorted by SUMPRODUCT dominance flags; the four-stage methodology</t>
  </si>
  <si>
    <t xml:space="preserve">scorecard with weighted composites; and the FINAL EXAM battery — five anchor numbers from</t>
  </si>
  <si>
    <t xml:space="preserve">five arcs, recomputed by formula from scratch. Pale-gold cells are the editable inputs.</t>
  </si>
  <si>
    <t xml:space="preserve">case</t>
  </si>
  <si>
    <t xml:space="preserve">value uplift</t>
  </si>
  <si>
    <t xml:space="preserve">risk reduction</t>
  </si>
  <si>
    <t xml:space="preserve">dominated?</t>
  </si>
  <si>
    <t xml:space="preserve">MFG</t>
  </si>
  <si>
    <t xml:space="preserve">n cases</t>
  </si>
  <si>
    <t xml:space="preserve">FIN</t>
  </si>
  <si>
    <t xml:space="preserve">n dominated</t>
  </si>
  <si>
    <t xml:space="preserve">HLT</t>
  </si>
  <si>
    <t xml:space="preserve">n Pareto</t>
  </si>
  <si>
    <t xml:space="preserve">ENE</t>
  </si>
  <si>
    <t xml:space="preserve">TEC</t>
  </si>
  <si>
    <t xml:space="preserve">GOV</t>
  </si>
  <si>
    <t xml:space="preserve">PEV</t>
  </si>
  <si>
    <t xml:space="preserve">Diagnose</t>
  </si>
  <si>
    <t xml:space="preserve">Design</t>
  </si>
  <si>
    <t xml:space="preserve">Execute</t>
  </si>
  <si>
    <t xml:space="preserve">Sustain</t>
  </si>
  <si>
    <t xml:space="preserve">composite</t>
  </si>
  <si>
    <t xml:space="preserve">top composite</t>
  </si>
  <si>
    <t xml:space="preserve">top case is PEV? (1=yes)</t>
  </si>
  <si>
    <t xml:space="preserve">second composite</t>
  </si>
  <si>
    <t xml:space="preserve">mean composite</t>
  </si>
  <si>
    <t xml:space="preserve">std composite (population)</t>
  </si>
  <si>
    <t xml:space="preserve">weights</t>
  </si>
  <si>
    <t xml:space="preserve">THE FINAL EXAM — five anchors from five arcs, recomputed from scratch</t>
  </si>
  <si>
    <t xml:space="preserve">m helper</t>
  </si>
  <si>
    <t xml:space="preserve">anchor</t>
  </si>
  <si>
    <t xml:space="preserve">recomputed</t>
  </si>
  <si>
    <t xml:space="preserve">expected</t>
  </si>
  <si>
    <t xml:space="preserve">|diff|</t>
  </si>
  <si>
    <t xml:space="preserve">duality gap (Ch.3): primal (2-4)^2 minus dual 2*4-4^2/4</t>
  </si>
  <si>
    <t xml:space="preserve">switch optimum (Chs.5/7): MAX of the m column</t>
  </si>
  <si>
    <t xml:space="preserve">Pontryagin lambda_0 (Ch.6): 2*0.9^6</t>
  </si>
  <si>
    <t xml:space="preserve">HJB V(10) (Ch.8): (LN(0.1)+0.5-1)/0.1+LN(10)/0.1</t>
  </si>
  <si>
    <t xml:space="preserve">DRO flip (Ch.11): (6.8-4.8)/(18-2)</t>
  </si>
  <si>
    <t xml:space="preserve">all anchors pass</t>
  </si>
  <si>
    <t xml:space="preserve">Checkpoint</t>
  </si>
  <si>
    <t xml:space="preserve">Engine value</t>
  </si>
  <si>
    <t xml:space="preserve">Meaning</t>
  </si>
  <si>
    <t xml:space="preserve">n_cases</t>
  </si>
  <si>
    <t xml:space="preserve">Seven sectors</t>
  </si>
  <si>
    <t xml:space="preserve">n_pareto</t>
  </si>
  <si>
    <t xml:space="preserve">Four efficient</t>
  </si>
  <si>
    <t xml:space="preserve">n_dominated</t>
  </si>
  <si>
    <t xml:space="preserve">MFG, ENE, GOV fall</t>
  </si>
  <si>
    <t xml:space="preserve">top_composite</t>
  </si>
  <si>
    <t xml:space="preserve">PE/VC crowned</t>
  </si>
  <si>
    <t xml:space="preserve">top_is_PEV</t>
  </si>
  <si>
    <t xml:space="preserve">Confirmed</t>
  </si>
  <si>
    <t xml:space="preserve">second_composite</t>
  </si>
  <si>
    <t xml:space="preserve">Technology</t>
  </si>
  <si>
    <t xml:space="preserve">mean_composite</t>
  </si>
  <si>
    <t xml:space="preserve">The methodology transfers</t>
  </si>
  <si>
    <t xml:space="preserve">std_composite</t>
  </si>
  <si>
    <t xml:space="preserve">The residual variation</t>
  </si>
  <si>
    <t xml:space="preserve">anchor_duality_gap</t>
  </si>
  <si>
    <t xml:space="preserve">Ch.3: strong duality, still zero</t>
  </si>
  <si>
    <t xml:space="preserve">anchor_switch_J</t>
  </si>
  <si>
    <t xml:space="preserve">Chs.5/7: thrice-derived, once more</t>
  </si>
  <si>
    <t xml:space="preserve">anchor_lambda0</t>
  </si>
  <si>
    <t xml:space="preserve">Ch.6: the costate, once more</t>
  </si>
  <si>
    <t xml:space="preserve">anchor_V10_hjb</t>
  </si>
  <si>
    <t xml:space="preserve">Ch.8: still exactly -5</t>
  </si>
  <si>
    <t xml:space="preserve">anchor_flip_delta</t>
  </si>
  <si>
    <t xml:space="preserve">Ch.11: funding still flips at 0.125</t>
  </si>
  <si>
    <t xml:space="preserve">all_anchors_pass</t>
  </si>
  <si>
    <t xml:space="preserve">The volume's spine, verified</t>
  </si>
  <si>
    <t xml:space="preserve">Workbook formula value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</si>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</sst>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4"/>
    <col collapsed="false" customWidth="true" hidden="false" outlineLevel="0" max="6" min="6" style="0" width="26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3" t="s">
        <v>5</v>
      </c>
      <c r="B1" s="3" t="s">
        <v>6</v>
      </c>
      <c r="C1" s="3" t="s">
        <v>7</v>
      </c>
      <c r="D1" s="3" t="s">
        <v>8</v>
      </c>
    </row>
    <row r="2" customFormat="false" ht="15" hidden="false" customHeight="false" outlineLevel="0" collapsed="false">
      <c r="A2" s="2" t="s">
        <v>9</v>
      </c>
      <c r="B2" s="4" t="n">
        <v>7.2</v>
      </c>
      <c r="C2" s="4" t="n">
        <v>5.1</v>
      </c>
      <c r="D2" s="2" t="n">
        <f aca="false">IF(SUMPRODUCT(($B$2:$B$8&gt;=B2)*($C$2:$C$8&gt;=C2)*((($B$2:$B$8&gt;B2)+($C$2:$C$8&gt;C2))&gt;0))&gt;0,1,0)</f>
        <v>1</v>
      </c>
      <c r="F2" s="2" t="s">
        <v>10</v>
      </c>
      <c r="G2" s="5" t="n">
        <f aca="false">COUNTA(A2:A8)</f>
        <v>7</v>
      </c>
    </row>
    <row r="3" customFormat="false" ht="15" hidden="false" customHeight="false" outlineLevel="0" collapsed="false">
      <c r="A3" s="2" t="s">
        <v>11</v>
      </c>
      <c r="B3" s="4" t="n">
        <v>6.5</v>
      </c>
      <c r="C3" s="4" t="n">
        <v>7.8</v>
      </c>
      <c r="D3" s="2" t="n">
        <f aca="false">IF(SUMPRODUCT(($B$2:$B$8&gt;=B3)*($C$2:$C$8&gt;=C3)*((($B$2:$B$8&gt;B3)+($C$2:$C$8&gt;C3))&gt;0))&gt;0,1,0)</f>
        <v>0</v>
      </c>
      <c r="F3" s="2" t="s">
        <v>12</v>
      </c>
      <c r="G3" s="5" t="n">
        <f aca="false">SUM(D2:D8)</f>
        <v>3</v>
      </c>
    </row>
    <row r="4" customFormat="false" ht="15" hidden="false" customHeight="false" outlineLevel="0" collapsed="false">
      <c r="A4" s="2" t="s">
        <v>13</v>
      </c>
      <c r="B4" s="4" t="n">
        <v>4.8</v>
      </c>
      <c r="C4" s="4" t="n">
        <v>8.5</v>
      </c>
      <c r="D4" s="2" t="n">
        <f aca="false">IF(SUMPRODUCT(($B$2:$B$8&gt;=B4)*($C$2:$C$8&gt;=C4)*((($B$2:$B$8&gt;B4)+($C$2:$C$8&gt;C4))&gt;0))&gt;0,1,0)</f>
        <v>0</v>
      </c>
      <c r="F4" s="2" t="s">
        <v>14</v>
      </c>
      <c r="G4" s="5" t="n">
        <f aca="false">G2-G3</f>
        <v>4</v>
      </c>
    </row>
    <row r="5" customFormat="false" ht="15" hidden="false" customHeight="false" outlineLevel="0" collapsed="false">
      <c r="A5" s="2" t="s">
        <v>15</v>
      </c>
      <c r="B5" s="4" t="n">
        <v>5.9</v>
      </c>
      <c r="C5" s="4" t="n">
        <v>6.2</v>
      </c>
      <c r="D5" s="2" t="n">
        <f aca="false">IF(SUMPRODUCT(($B$2:$B$8&gt;=B5)*($C$2:$C$8&gt;=C5)*((($B$2:$B$8&gt;B5)+($C$2:$C$8&gt;C5))&gt;0))&gt;0,1,0)</f>
        <v>1</v>
      </c>
    </row>
    <row r="6" customFormat="false" ht="15" hidden="false" customHeight="false" outlineLevel="0" collapsed="false">
      <c r="A6" s="2" t="s">
        <v>16</v>
      </c>
      <c r="B6" s="4" t="n">
        <v>9.1</v>
      </c>
      <c r="C6" s="4" t="n">
        <v>3.4</v>
      </c>
      <c r="D6" s="2" t="n">
        <f aca="false">IF(SUMPRODUCT(($B$2:$B$8&gt;=B6)*($C$2:$C$8&gt;=C6)*((($B$2:$B$8&gt;B6)+($C$2:$C$8&gt;C6))&gt;0))&gt;0,1,0)</f>
        <v>0</v>
      </c>
    </row>
    <row r="7" customFormat="false" ht="15" hidden="false" customHeight="false" outlineLevel="0" collapsed="false">
      <c r="A7" s="2" t="s">
        <v>17</v>
      </c>
      <c r="B7" s="4" t="n">
        <v>3.6</v>
      </c>
      <c r="C7" s="4" t="n">
        <v>7.1</v>
      </c>
      <c r="D7" s="2" t="n">
        <f aca="false">IF(SUMPRODUCT(($B$2:$B$8&gt;=B7)*($C$2:$C$8&gt;=C7)*((($B$2:$B$8&gt;B7)+($C$2:$C$8&gt;C7))&gt;0))&gt;0,1,0)</f>
        <v>1</v>
      </c>
    </row>
    <row r="8" customFormat="false" ht="15" hidden="false" customHeight="false" outlineLevel="0" collapsed="false">
      <c r="A8" s="2" t="s">
        <v>18</v>
      </c>
      <c r="B8" s="4" t="n">
        <v>8.3</v>
      </c>
      <c r="C8" s="4" t="n">
        <v>5.8</v>
      </c>
      <c r="D8" s="2" t="n">
        <f aca="false">IF(SUMPRODUCT(($B$2:$B$8&gt;=B8)*($C$2:$C$8&gt;=C8)*((($B$2:$B$8&gt;B8)+($C$2:$C$8&gt;C8))&gt;0))&gt;0,1,0)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5" min="2" style="0" width="10"/>
    <col collapsed="false" customWidth="true" hidden="false" outlineLevel="0" max="6" min="6" style="0" width="12"/>
    <col collapsed="false" customWidth="true" hidden="false" outlineLevel="0" max="7" min="7" style="0" width="4"/>
    <col collapsed="false" customWidth="true" hidden="false" outlineLevel="0" max="8" min="8" style="0" width="28"/>
    <col collapsed="false" customWidth="true" hidden="false" outlineLevel="0" max="9" min="9" style="0" width="14"/>
  </cols>
  <sheetData>
    <row r="1" customFormat="false" ht="15" hidden="false" customHeight="false" outlineLevel="0" collapsed="false">
      <c r="A1" s="3" t="s">
        <v>5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</row>
    <row r="2" customFormat="false" ht="15" hidden="false" customHeight="false" outlineLevel="0" collapsed="false">
      <c r="A2" s="2" t="s">
        <v>9</v>
      </c>
      <c r="B2" s="4" t="n">
        <v>8</v>
      </c>
      <c r="C2" s="4" t="n">
        <v>7</v>
      </c>
      <c r="D2" s="4" t="n">
        <v>9</v>
      </c>
      <c r="E2" s="4" t="n">
        <v>6</v>
      </c>
      <c r="F2" s="6" t="n">
        <f aca="false">SUMPRODUCT(B2:E2,$B$10:$E$10)</f>
        <v>7.6</v>
      </c>
      <c r="H2" s="2" t="s">
        <v>24</v>
      </c>
      <c r="I2" s="5" t="n">
        <f aca="false">MAX(F2:F8)</f>
        <v>8.3</v>
      </c>
    </row>
    <row r="3" customFormat="false" ht="15" hidden="false" customHeight="false" outlineLevel="0" collapsed="false">
      <c r="A3" s="2" t="s">
        <v>11</v>
      </c>
      <c r="B3" s="4" t="n">
        <v>7</v>
      </c>
      <c r="C3" s="4" t="n">
        <v>8</v>
      </c>
      <c r="D3" s="4" t="n">
        <v>7</v>
      </c>
      <c r="E3" s="4" t="n">
        <v>8</v>
      </c>
      <c r="F3" s="6" t="n">
        <f aca="false">SUMPRODUCT(B3:E3,$B$10:$E$10)</f>
        <v>7.5</v>
      </c>
      <c r="H3" s="2" t="s">
        <v>25</v>
      </c>
      <c r="I3" s="5" t="n">
        <f aca="false">IF(INDEX(A2:A8,MATCH(MAX(F2:F8),F2:F8,0))="PEV",1,0)</f>
        <v>1</v>
      </c>
    </row>
    <row r="4" customFormat="false" ht="15" hidden="false" customHeight="false" outlineLevel="0" collapsed="false">
      <c r="A4" s="2" t="s">
        <v>13</v>
      </c>
      <c r="B4" s="4" t="n">
        <v>6</v>
      </c>
      <c r="C4" s="4" t="n">
        <v>7</v>
      </c>
      <c r="D4" s="4" t="n">
        <v>6</v>
      </c>
      <c r="E4" s="4" t="n">
        <v>9</v>
      </c>
      <c r="F4" s="6" t="n">
        <f aca="false">SUMPRODUCT(B4:E4,$B$10:$E$10)</f>
        <v>6.9</v>
      </c>
      <c r="H4" s="2" t="s">
        <v>26</v>
      </c>
      <c r="I4" s="5" t="n">
        <f aca="false">LARGE(F2:F8,2)</f>
        <v>8.1</v>
      </c>
    </row>
    <row r="5" customFormat="false" ht="15" hidden="false" customHeight="false" outlineLevel="0" collapsed="false">
      <c r="A5" s="2" t="s">
        <v>15</v>
      </c>
      <c r="B5" s="4" t="n">
        <v>7</v>
      </c>
      <c r="C5" s="4" t="n">
        <v>6</v>
      </c>
      <c r="D5" s="4" t="n">
        <v>7</v>
      </c>
      <c r="E5" s="4" t="n">
        <v>7</v>
      </c>
      <c r="F5" s="6" t="n">
        <f aca="false">SUMPRODUCT(B5:E5,$B$10:$E$10)</f>
        <v>6.7</v>
      </c>
      <c r="H5" s="2" t="s">
        <v>27</v>
      </c>
      <c r="I5" s="5" t="n">
        <f aca="false">AVERAGE(F2:F8)</f>
        <v>7.28571428571429</v>
      </c>
    </row>
    <row r="6" customFormat="false" ht="15" hidden="false" customHeight="false" outlineLevel="0" collapsed="false">
      <c r="A6" s="2" t="s">
        <v>16</v>
      </c>
      <c r="B6" s="4" t="n">
        <v>9</v>
      </c>
      <c r="C6" s="4" t="n">
        <v>9</v>
      </c>
      <c r="D6" s="4" t="n">
        <v>8</v>
      </c>
      <c r="E6" s="4" t="n">
        <v>6</v>
      </c>
      <c r="F6" s="6" t="n">
        <f aca="false">SUMPRODUCT(B6:E6,$B$10:$E$10)</f>
        <v>8.1</v>
      </c>
      <c r="H6" s="2" t="s">
        <v>28</v>
      </c>
      <c r="I6" s="5" t="n">
        <f aca="false">STDEVP(F2:F8)</f>
        <v>0.779062754539199</v>
      </c>
    </row>
    <row r="7" customFormat="false" ht="15" hidden="false" customHeight="false" outlineLevel="0" collapsed="false">
      <c r="A7" s="2" t="s">
        <v>17</v>
      </c>
      <c r="B7" s="4" t="n">
        <v>5</v>
      </c>
      <c r="C7" s="4" t="n">
        <v>6</v>
      </c>
      <c r="D7" s="4" t="n">
        <v>5</v>
      </c>
      <c r="E7" s="4" t="n">
        <v>8</v>
      </c>
      <c r="F7" s="6" t="n">
        <f aca="false">SUMPRODUCT(B7:E7,$B$10:$E$10)</f>
        <v>5.9</v>
      </c>
    </row>
    <row r="8" customFormat="false" ht="15" hidden="false" customHeight="false" outlineLevel="0" collapsed="false">
      <c r="A8" s="2" t="s">
        <v>18</v>
      </c>
      <c r="B8" s="4" t="n">
        <v>8</v>
      </c>
      <c r="C8" s="4" t="n">
        <v>9</v>
      </c>
      <c r="D8" s="4" t="n">
        <v>8</v>
      </c>
      <c r="E8" s="4" t="n">
        <v>8</v>
      </c>
      <c r="F8" s="6" t="n">
        <f aca="false">SUMPRODUCT(B8:E8,$B$10:$E$10)</f>
        <v>8.3</v>
      </c>
    </row>
    <row r="10" customFormat="false" ht="15" hidden="false" customHeight="false" outlineLevel="0" collapsed="false">
      <c r="A10" s="1" t="s">
        <v>29</v>
      </c>
      <c r="B10" s="4" t="n">
        <v>0.2</v>
      </c>
      <c r="C10" s="4" t="n">
        <v>0.3</v>
      </c>
      <c r="D10" s="4" t="n">
        <v>0.3</v>
      </c>
      <c r="E10" s="4" t="n">
        <v>0.2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34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2"/>
  </cols>
  <sheetData>
    <row r="1" customFormat="false" ht="15" hidden="false" customHeight="false" outlineLevel="0" collapsed="false">
      <c r="A1" s="1" t="s">
        <v>30</v>
      </c>
    </row>
    <row r="2" customFormat="false" ht="15" hidden="false" customHeight="false" outlineLevel="0" collapsed="false">
      <c r="A2" s="3"/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</row>
    <row r="3" customFormat="false" ht="15" hidden="false" customHeight="false" outlineLevel="0" collapsed="false">
      <c r="B3" s="6" t="n">
        <f aca="false">3*(6-0)*SQRT(4+3*0)</f>
        <v>36</v>
      </c>
      <c r="C3" s="2" t="s">
        <v>36</v>
      </c>
      <c r="D3" s="5" t="n">
        <f aca="false">(2-4)^2-(2*4-4^2/4)</f>
        <v>0</v>
      </c>
      <c r="E3" s="6" t="n">
        <v>0</v>
      </c>
      <c r="F3" s="2" t="n">
        <f aca="false">ABS(D3-E3)</f>
        <v>0</v>
      </c>
    </row>
    <row r="4" customFormat="false" ht="15" hidden="false" customHeight="false" outlineLevel="0" collapsed="false">
      <c r="B4" s="6" t="n">
        <f aca="false">3*(6-1)*SQRT(4+3*1)</f>
        <v>39.6862696659689</v>
      </c>
      <c r="C4" s="2" t="s">
        <v>37</v>
      </c>
      <c r="D4" s="5" t="n">
        <f aca="false">MAX(B3:B9)</f>
        <v>39.6862696659689</v>
      </c>
      <c r="E4" s="6" t="n">
        <v>39.6863</v>
      </c>
      <c r="F4" s="2" t="n">
        <f aca="false">ABS(D4-E4)</f>
        <v>3.03340311447187E-005</v>
      </c>
    </row>
    <row r="5" customFormat="false" ht="15" hidden="false" customHeight="false" outlineLevel="0" collapsed="false">
      <c r="B5" s="6" t="n">
        <f aca="false">3*(6-2)*SQRT(4+3*2)</f>
        <v>37.9473319220206</v>
      </c>
      <c r="C5" s="2" t="s">
        <v>38</v>
      </c>
      <c r="D5" s="5" t="n">
        <f aca="false">2*0.9^6</f>
        <v>1.062882</v>
      </c>
      <c r="E5" s="6" t="n">
        <v>1.0629</v>
      </c>
      <c r="F5" s="2" t="n">
        <f aca="false">ABS(D5-E5)</f>
        <v>1.79999999998515E-005</v>
      </c>
    </row>
    <row r="6" customFormat="false" ht="15" hidden="false" customHeight="false" outlineLevel="0" collapsed="false">
      <c r="B6" s="6" t="n">
        <f aca="false">3*(6-3)*SQRT(4+3*3)</f>
        <v>32.4499614791759</v>
      </c>
      <c r="C6" s="2" t="s">
        <v>39</v>
      </c>
      <c r="D6" s="5" t="n">
        <f aca="false">(LN(0.1)+0.05/0.1-1)/0.1+LN(10)/0.1</f>
        <v>-5</v>
      </c>
      <c r="E6" s="6" t="n">
        <v>-5</v>
      </c>
      <c r="F6" s="2" t="n">
        <f aca="false">ABS(D6-E6)</f>
        <v>0</v>
      </c>
    </row>
    <row r="7" customFormat="false" ht="15" hidden="false" customHeight="false" outlineLevel="0" collapsed="false">
      <c r="B7" s="6" t="n">
        <f aca="false">3*(6-4)*SQRT(4+3*4)</f>
        <v>24</v>
      </c>
      <c r="C7" s="2" t="s">
        <v>40</v>
      </c>
      <c r="D7" s="5" t="n">
        <f aca="false">(6.8-4.8)/(18-2)</f>
        <v>0.125</v>
      </c>
      <c r="E7" s="6" t="n">
        <v>0.125</v>
      </c>
      <c r="F7" s="2" t="n">
        <f aca="false">ABS(D7-E7)</f>
        <v>0</v>
      </c>
    </row>
    <row r="8" customFormat="false" ht="15" hidden="false" customHeight="false" outlineLevel="0" collapsed="false">
      <c r="B8" s="6" t="n">
        <f aca="false">3*(6-5)*SQRT(4+3*5)</f>
        <v>13.076696830622</v>
      </c>
    </row>
    <row r="9" customFormat="false" ht="15" hidden="false" customHeight="false" outlineLevel="0" collapsed="false">
      <c r="B9" s="6" t="n">
        <f aca="false">3*(6-6)*SQRT(4+3*6)</f>
        <v>0</v>
      </c>
      <c r="C9" s="1" t="s">
        <v>41</v>
      </c>
      <c r="D9" s="1" t="n">
        <f aca="false">IF(AND(F3&lt;0.0005,F4&lt;0.0005,F5&lt;0.0005,F6&lt;0.0005,F7&lt;0.0005),1,0)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66"/>
  </cols>
  <sheetData>
    <row r="1" customFormat="false" ht="15" hidden="false" customHeight="false" outlineLevel="0" collapsed="false">
      <c r="A1" s="3" t="s">
        <v>42</v>
      </c>
      <c r="B1" s="3" t="s">
        <v>43</v>
      </c>
      <c r="C1" s="3" t="s">
        <v>44</v>
      </c>
    </row>
    <row r="2" customFormat="false" ht="15" hidden="false" customHeight="false" outlineLevel="0" collapsed="false">
      <c r="A2" s="2" t="s">
        <v>45</v>
      </c>
      <c r="B2" s="7" t="n">
        <v>7</v>
      </c>
      <c r="C2" s="2" t="s">
        <v>46</v>
      </c>
    </row>
    <row r="3" customFormat="false" ht="15" hidden="false" customHeight="false" outlineLevel="0" collapsed="false">
      <c r="A3" s="2" t="s">
        <v>47</v>
      </c>
      <c r="B3" s="7" t="n">
        <v>4</v>
      </c>
      <c r="C3" s="2" t="s">
        <v>48</v>
      </c>
    </row>
    <row r="4" customFormat="false" ht="15" hidden="false" customHeight="false" outlineLevel="0" collapsed="false">
      <c r="A4" s="2" t="s">
        <v>49</v>
      </c>
      <c r="B4" s="7" t="n">
        <v>3</v>
      </c>
      <c r="C4" s="2" t="s">
        <v>50</v>
      </c>
    </row>
    <row r="5" customFormat="false" ht="15" hidden="false" customHeight="false" outlineLevel="0" collapsed="false">
      <c r="A5" s="2" t="s">
        <v>51</v>
      </c>
      <c r="B5" s="7" t="n">
        <v>8.3</v>
      </c>
      <c r="C5" s="2" t="s">
        <v>52</v>
      </c>
    </row>
    <row r="6" customFormat="false" ht="15" hidden="false" customHeight="false" outlineLevel="0" collapsed="false">
      <c r="A6" s="2" t="s">
        <v>53</v>
      </c>
      <c r="B6" s="7" t="n">
        <v>1</v>
      </c>
      <c r="C6" s="2" t="s">
        <v>54</v>
      </c>
    </row>
    <row r="7" customFormat="false" ht="15" hidden="false" customHeight="false" outlineLevel="0" collapsed="false">
      <c r="A7" s="2" t="s">
        <v>55</v>
      </c>
      <c r="B7" s="7" t="n">
        <v>8.1</v>
      </c>
      <c r="C7" s="2" t="s">
        <v>56</v>
      </c>
    </row>
    <row r="8" customFormat="false" ht="15" hidden="false" customHeight="false" outlineLevel="0" collapsed="false">
      <c r="A8" s="2" t="s">
        <v>57</v>
      </c>
      <c r="B8" s="7" t="n">
        <v>7.2857</v>
      </c>
      <c r="C8" s="2" t="s">
        <v>58</v>
      </c>
    </row>
    <row r="9" customFormat="false" ht="15" hidden="false" customHeight="false" outlineLevel="0" collapsed="false">
      <c r="A9" s="2" t="s">
        <v>59</v>
      </c>
      <c r="B9" s="7" t="n">
        <v>0.7791</v>
      </c>
      <c r="C9" s="2" t="s">
        <v>60</v>
      </c>
    </row>
    <row r="10" customFormat="false" ht="15" hidden="false" customHeight="false" outlineLevel="0" collapsed="false">
      <c r="A10" s="2" t="s">
        <v>61</v>
      </c>
      <c r="B10" s="7" t="n">
        <v>0</v>
      </c>
      <c r="C10" s="2" t="s">
        <v>62</v>
      </c>
    </row>
    <row r="11" customFormat="false" ht="15" hidden="false" customHeight="false" outlineLevel="0" collapsed="false">
      <c r="A11" s="2" t="s">
        <v>63</v>
      </c>
      <c r="B11" s="7" t="n">
        <v>39.6863</v>
      </c>
      <c r="C11" s="2" t="s">
        <v>64</v>
      </c>
    </row>
    <row r="12" customFormat="false" ht="15" hidden="false" customHeight="false" outlineLevel="0" collapsed="false">
      <c r="A12" s="2" t="s">
        <v>65</v>
      </c>
      <c r="B12" s="7" t="n">
        <v>1.0629</v>
      </c>
      <c r="C12" s="2" t="s">
        <v>66</v>
      </c>
    </row>
    <row r="13" customFormat="false" ht="15" hidden="false" customHeight="false" outlineLevel="0" collapsed="false">
      <c r="A13" s="2" t="s">
        <v>67</v>
      </c>
      <c r="B13" s="7" t="n">
        <v>-5</v>
      </c>
      <c r="C13" s="2" t="s">
        <v>68</v>
      </c>
    </row>
    <row r="14" customFormat="false" ht="15" hidden="false" customHeight="false" outlineLevel="0" collapsed="false">
      <c r="A14" s="2" t="s">
        <v>69</v>
      </c>
      <c r="B14" s="7" t="n">
        <v>0.125</v>
      </c>
      <c r="C14" s="2" t="s">
        <v>70</v>
      </c>
    </row>
    <row r="15" customFormat="false" ht="15" hidden="false" customHeight="false" outlineLevel="0" collapsed="false">
      <c r="A15" s="2" t="s">
        <v>71</v>
      </c>
      <c r="B15" s="7" t="n">
        <v>1</v>
      </c>
      <c r="C15" s="2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42</v>
      </c>
      <c r="B1" s="3" t="s">
        <v>73</v>
      </c>
      <c r="C1" s="3" t="s">
        <v>43</v>
      </c>
      <c r="D1" s="3" t="s">
        <v>35</v>
      </c>
      <c r="E1" s="3" t="s">
        <v>74</v>
      </c>
    </row>
    <row r="2" customFormat="false" ht="15" hidden="false" customHeight="false" outlineLevel="0" collapsed="false">
      <c r="A2" s="2" t="s">
        <v>45</v>
      </c>
      <c r="B2" s="6" t="n">
        <f aca="false">CrossCase!G2</f>
        <v>7</v>
      </c>
      <c r="C2" s="6" t="n">
        <f aca="false">Reference_Values!B2</f>
        <v>7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47</v>
      </c>
      <c r="B3" s="6" t="n">
        <f aca="false">CrossCase!G4</f>
        <v>4</v>
      </c>
      <c r="C3" s="6" t="n">
        <f aca="false">Reference_Values!B3</f>
        <v>4</v>
      </c>
      <c r="D3" s="2" t="n">
        <f aca="false">ABS(B3-C3)</f>
        <v>0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49</v>
      </c>
      <c r="B4" s="6" t="n">
        <f aca="false">CrossCase!G3</f>
        <v>3</v>
      </c>
      <c r="C4" s="6" t="n">
        <f aca="false">Reference_Values!B4</f>
        <v>3</v>
      </c>
      <c r="D4" s="2" t="n">
        <f aca="false">ABS(B4-C4)</f>
        <v>0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51</v>
      </c>
      <c r="B5" s="6" t="n">
        <f aca="false">Scorecard!I2</f>
        <v>8.3</v>
      </c>
      <c r="C5" s="6" t="n">
        <f aca="false">Reference_Values!B5</f>
        <v>8.3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53</v>
      </c>
      <c r="B6" s="6" t="n">
        <f aca="false">Scorecard!I3</f>
        <v>1</v>
      </c>
      <c r="C6" s="6" t="n">
        <f aca="false">Reference_Values!B6</f>
        <v>1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55</v>
      </c>
      <c r="B7" s="6" t="n">
        <f aca="false">Scorecard!I4</f>
        <v>8.1</v>
      </c>
      <c r="C7" s="6" t="n">
        <f aca="false">Reference_Values!B7</f>
        <v>8.1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57</v>
      </c>
      <c r="B8" s="6" t="n">
        <f aca="false">Scorecard!I5</f>
        <v>7.28571428571429</v>
      </c>
      <c r="C8" s="6" t="n">
        <f aca="false">Reference_Values!B8</f>
        <v>7.2857</v>
      </c>
      <c r="D8" s="2" t="n">
        <f aca="false">ABS(B8-C8)</f>
        <v>1.42857142853003E-005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59</v>
      </c>
      <c r="B9" s="6" t="n">
        <f aca="false">Scorecard!I6</f>
        <v>0.779062754539199</v>
      </c>
      <c r="C9" s="6" t="n">
        <f aca="false">Reference_Values!B9</f>
        <v>0.7791</v>
      </c>
      <c r="D9" s="2" t="n">
        <f aca="false">ABS(B9-C9)</f>
        <v>3.72454608011941E-005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61</v>
      </c>
      <c r="B10" s="6" t="n">
        <f aca="false">FinalExam!D3</f>
        <v>0</v>
      </c>
      <c r="C10" s="6" t="n">
        <f aca="false">Reference_Values!B10</f>
        <v>0</v>
      </c>
      <c r="D10" s="2" t="n">
        <f aca="false">ABS(B10-C10)</f>
        <v>0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63</v>
      </c>
      <c r="B11" s="6" t="n">
        <f aca="false">FinalExam!D4</f>
        <v>39.6862696659689</v>
      </c>
      <c r="C11" s="6" t="n">
        <f aca="false">Reference_Values!B11</f>
        <v>39.6863</v>
      </c>
      <c r="D11" s="2" t="n">
        <f aca="false">ABS(B11-C11)</f>
        <v>3.03340311447187E-005</v>
      </c>
      <c r="E11" s="1" t="str">
        <f aca="false">IF(D11&lt;0.0005,"PASS","FAIL")</f>
        <v>PASS</v>
      </c>
    </row>
    <row r="12" customFormat="false" ht="15" hidden="false" customHeight="false" outlineLevel="0" collapsed="false">
      <c r="A12" s="2" t="s">
        <v>65</v>
      </c>
      <c r="B12" s="6" t="n">
        <f aca="false">FinalExam!D5</f>
        <v>1.062882</v>
      </c>
      <c r="C12" s="6" t="n">
        <f aca="false">Reference_Values!B12</f>
        <v>1.0629</v>
      </c>
      <c r="D12" s="2" t="n">
        <f aca="false">ABS(B12-C12)</f>
        <v>1.79999999998515E-005</v>
      </c>
      <c r="E12" s="1" t="str">
        <f aca="false">IF(D12&lt;0.0005,"PASS","FAIL")</f>
        <v>PASS</v>
      </c>
    </row>
    <row r="13" customFormat="false" ht="15" hidden="false" customHeight="false" outlineLevel="0" collapsed="false">
      <c r="A13" s="2" t="s">
        <v>67</v>
      </c>
      <c r="B13" s="6" t="n">
        <f aca="false">FinalExam!D6</f>
        <v>-5</v>
      </c>
      <c r="C13" s="6" t="n">
        <f aca="false">Reference_Values!B13</f>
        <v>-5</v>
      </c>
      <c r="D13" s="2" t="n">
        <f aca="false">ABS(B13-C13)</f>
        <v>0</v>
      </c>
      <c r="E13" s="1" t="str">
        <f aca="false">IF(D13&lt;0.0005,"PASS","FAIL")</f>
        <v>PASS</v>
      </c>
    </row>
    <row r="14" customFormat="false" ht="15" hidden="false" customHeight="false" outlineLevel="0" collapsed="false">
      <c r="A14" s="2" t="s">
        <v>69</v>
      </c>
      <c r="B14" s="6" t="n">
        <f aca="false">FinalExam!D7</f>
        <v>0.125</v>
      </c>
      <c r="C14" s="6" t="n">
        <f aca="false">Reference_Values!B14</f>
        <v>0.125</v>
      </c>
      <c r="D14" s="2" t="n">
        <f aca="false">ABS(B14-C14)</f>
        <v>0</v>
      </c>
      <c r="E14" s="1" t="str">
        <f aca="false">IF(D14&lt;0.0005,"PASS","FAIL")</f>
        <v>PASS</v>
      </c>
    </row>
    <row r="15" customFormat="false" ht="15" hidden="false" customHeight="false" outlineLevel="0" collapsed="false">
      <c r="A15" s="2" t="s">
        <v>71</v>
      </c>
      <c r="B15" s="6" t="n">
        <f aca="false">FinalExam!D9</f>
        <v>1</v>
      </c>
      <c r="C15" s="6" t="n">
        <f aca="false">Reference_Values!B15</f>
        <v>1</v>
      </c>
      <c r="D15" s="2" t="n">
        <f aca="false">ABS(B15-C15)</f>
        <v>0</v>
      </c>
      <c r="E15" s="1" t="str">
        <f aca="false">IF(D15&lt;0.0005,"PASS","FAIL")</f>
        <v>PASS</v>
      </c>
    </row>
    <row r="17" customFormat="false" ht="15" hidden="false" customHeight="false" outlineLevel="0" collapsed="false">
      <c r="A17" s="2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2026-07-14T01:06:53Z</dcterms:created>
  <dc:creator>openpyxl</dc:creator>
  <dc:description/>
  <dc:language>en-US</dc:language>
  <cp:lastModifiedBy/>
  <dcterms:modified xsi:type="dcterms:W3CDTF">2026-07-14T01:06:53Z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